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hidePivotFieldList="1" defaultThemeVersion="124226"/>
  <mc:AlternateContent xmlns:mc="http://schemas.openxmlformats.org/markup-compatibility/2006">
    <mc:Choice Requires="x15">
      <x15ac:absPath xmlns:x15ac="http://schemas.microsoft.com/office/spreadsheetml/2010/11/ac" url="C:\Users\jms46\Downloads\"/>
    </mc:Choice>
  </mc:AlternateContent>
  <xr:revisionPtr revIDLastSave="0" documentId="8_{1F2BD90C-BA5D-45C8-9615-9B0B09AC233C}" xr6:coauthVersionLast="47" xr6:coauthVersionMax="47" xr10:uidLastSave="{00000000-0000-0000-0000-000000000000}"/>
  <workbookProtection workbookAlgorithmName="SHA-512" workbookHashValue="wNw+lij+zEvU0DizSUeh0rAjKNDL77v+ayvNMvuv1zYucJVr+ZktfjT4JPdshM8TOfQv17h+73NSI4JJG0j/2Q==" workbookSaltValue="3NLBT5OlQOLiSXDyBqksmw==" workbookSpinCount="100000" lockStructure="1"/>
  <bookViews>
    <workbookView xWindow="28680" yWindow="-120" windowWidth="29040" windowHeight="17520" tabRatio="913" activeTab="4" xr2:uid="{00000000-000D-0000-FFFF-FFFF00000000}"/>
  </bookViews>
  <sheets>
    <sheet name="README" sheetId="94" r:id="rId1"/>
    <sheet name="A. Executive Summary" sheetId="74" r:id="rId2"/>
    <sheet name="A. Sub-Domain Summary" sheetId="95" r:id="rId3"/>
    <sheet name="A. Assessor Findings" sheetId="96" r:id="rId4"/>
    <sheet name="A. Detailed Summary" sheetId="70" r:id="rId5"/>
    <sheet name="B. Maturity Model Grading" sheetId="72" r:id="rId6"/>
    <sheet name="C. Rubrics &gt;&gt;" sheetId="93" r:id="rId7"/>
    <sheet name="C0. KPIs" sheetId="58" r:id="rId8"/>
    <sheet name="C1. Demand Planning" sheetId="85" r:id="rId9"/>
    <sheet name="C2. Inventory Management" sheetId="86" r:id="rId10"/>
    <sheet name="C3. Logistics" sheetId="87" r:id="rId11"/>
    <sheet name="C4. Supply Chain Visibility" sheetId="88" r:id="rId12"/>
    <sheet name="C5. Supplier Management" sheetId="89" r:id="rId13"/>
    <sheet name="C6. Risk Mgmt, Contingency" sheetId="90" r:id="rId14"/>
    <sheet name="C7. Operational Health" sheetId="91" r:id="rId15"/>
    <sheet name="Backend &gt;&gt;" sheetId="69" state="hidden" r:id="rId16"/>
    <sheet name="Additional Keep-Drop Criteria" sheetId="83" state="hidden" r:id="rId17"/>
    <sheet name="Score Computation" sheetId="65" state="hidden" r:id="rId18"/>
  </sheets>
  <definedNames>
    <definedName name="_xlnm._FilterDatabase" localSheetId="3" hidden="1">'A. Assessor Findings'!#REF!</definedName>
    <definedName name="_xlnm._FilterDatabase" localSheetId="4" hidden="1">'A. Detailed Summary'!#REF!</definedName>
    <definedName name="_xlnm._FilterDatabase" localSheetId="1" hidden="1">'A. Executive Summary'!#REF!</definedName>
    <definedName name="_xlnm._FilterDatabase" localSheetId="2" hidden="1">'A. Sub-Domain Summary'!#REF!</definedName>
    <definedName name="_xlnm._FilterDatabase" localSheetId="7" hidden="1">'C0. KPIs'!$A$4:$AL$65</definedName>
    <definedName name="_xlnm._FilterDatabase" localSheetId="8" hidden="1">'C1. Demand Planning'!$A$4:$AN$40</definedName>
    <definedName name="_xlnm._FilterDatabase" localSheetId="9" hidden="1">'C2. Inventory Management'!$A$4:$AN$73</definedName>
    <definedName name="_xlnm._FilterDatabase" localSheetId="10" hidden="1">'C3. Logistics'!$A$4:$AN$25</definedName>
    <definedName name="_xlnm._FilterDatabase" localSheetId="11" hidden="1">'C4. Supply Chain Visibility'!$A$4:$AN$35</definedName>
    <definedName name="_xlnm._FilterDatabase" localSheetId="12" hidden="1">'C5. Supplier Management'!$A$4:$AN$28</definedName>
    <definedName name="_xlnm._FilterDatabase" localSheetId="13" hidden="1">'C6. Risk Mgmt, Contingency'!$A$4:$AN$86</definedName>
    <definedName name="_xlnm._FilterDatabase" localSheetId="14" hidden="1">'C7. Operational Health'!$A$4:$AN$11</definedName>
    <definedName name="_xlnm._FilterDatabase" localSheetId="17" hidden="1">'Score Computation'!$B$8:$AI$22</definedName>
    <definedName name="_xlnm.Print_Area" localSheetId="5">'B. Maturity Model Grading'!$A$3:$F$33</definedName>
    <definedName name="Slicer_Domain">#N/A</definedName>
  </definedNames>
  <calcPr calcId="191028"/>
  <pivotCaches>
    <pivotCache cacheId="0" r:id="rId19"/>
    <pivotCache cacheId="1" r:id="rId20"/>
  </pivotCaches>
  <extLst>
    <ext xmlns:x14="http://schemas.microsoft.com/office/spreadsheetml/2009/9/main" uri="{BBE1A952-AA13-448e-AADC-164F8A28A991}">
      <x14:slicerCaches>
        <x14:slicerCache r:id="rId2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3" i="95" l="1" a="1"/>
  <c r="V43" i="95" s="1"/>
  <c r="W43" i="95" a="1"/>
  <c r="W43" i="95"/>
  <c r="V44" i="95" a="1"/>
  <c r="V44" i="95"/>
  <c r="W44" i="95" a="1"/>
  <c r="W44" i="95"/>
  <c r="V45" i="95" a="1"/>
  <c r="V45" i="95" s="1"/>
  <c r="W45" i="95" a="1"/>
  <c r="W45" i="95"/>
  <c r="V46" i="95" a="1"/>
  <c r="V46" i="95"/>
  <c r="W46" i="95" a="1"/>
  <c r="W46" i="95"/>
  <c r="AQ16" i="65"/>
  <c r="AP16" i="65"/>
  <c r="AO16" i="65"/>
  <c r="AN16" i="65"/>
  <c r="AM16" i="65"/>
  <c r="AQ15" i="65"/>
  <c r="AP15" i="65"/>
  <c r="AO15" i="65"/>
  <c r="AN15" i="65"/>
  <c r="AM15" i="65"/>
  <c r="AQ14" i="65"/>
  <c r="AP14" i="65"/>
  <c r="AO14" i="65"/>
  <c r="AN14" i="65"/>
  <c r="AM14" i="65"/>
  <c r="AQ13" i="65"/>
  <c r="AP13" i="65"/>
  <c r="AO13" i="65"/>
  <c r="AN13" i="65"/>
  <c r="AM13" i="65"/>
  <c r="AQ12" i="65"/>
  <c r="AP12" i="65"/>
  <c r="AO12" i="65"/>
  <c r="AN12" i="65"/>
  <c r="AM12" i="65"/>
  <c r="AQ11" i="65"/>
  <c r="AP11" i="65"/>
  <c r="AO11" i="65"/>
  <c r="AN11" i="65"/>
  <c r="AM11" i="65"/>
  <c r="AQ10" i="65"/>
  <c r="AP10" i="65"/>
  <c r="AO10" i="65"/>
  <c r="AN10" i="65"/>
  <c r="AM10" i="65"/>
  <c r="B6" i="90"/>
  <c r="B7" i="90"/>
  <c r="B9" i="90"/>
  <c r="B10" i="90"/>
  <c r="B11" i="90"/>
  <c r="B12" i="90"/>
  <c r="B13" i="90"/>
  <c r="B14" i="90"/>
  <c r="B16" i="90"/>
  <c r="B17" i="90"/>
  <c r="B18" i="90"/>
  <c r="B20" i="90"/>
  <c r="A22" i="90"/>
  <c r="B22" i="90"/>
  <c r="B23" i="90"/>
  <c r="B25" i="90"/>
  <c r="B26" i="90"/>
  <c r="B27" i="90"/>
  <c r="B28" i="90"/>
  <c r="B30" i="90"/>
  <c r="B32" i="90"/>
  <c r="B33" i="90"/>
  <c r="B35" i="90"/>
  <c r="A37" i="90"/>
  <c r="B37" i="90"/>
  <c r="B39" i="90"/>
  <c r="B41" i="90"/>
  <c r="B42" i="90"/>
  <c r="B44" i="90"/>
  <c r="B45" i="90"/>
  <c r="B47" i="90"/>
  <c r="B49" i="90"/>
  <c r="B53" i="90"/>
  <c r="B54" i="90"/>
  <c r="B56" i="90"/>
  <c r="B58" i="90"/>
  <c r="A59" i="90"/>
  <c r="B59" i="90"/>
  <c r="B61" i="90"/>
  <c r="B62" i="90"/>
  <c r="B64" i="90"/>
  <c r="B66" i="90"/>
  <c r="A67" i="90"/>
  <c r="B67" i="90"/>
  <c r="B70" i="90"/>
  <c r="B72" i="90"/>
  <c r="B76" i="90"/>
  <c r="B78" i="90"/>
  <c r="B80" i="90"/>
  <c r="A82" i="90"/>
  <c r="B82" i="90"/>
  <c r="B84" i="90"/>
  <c r="B85" i="90"/>
  <c r="B86" i="90"/>
  <c r="AF74" i="90"/>
  <c r="AF75" i="90"/>
  <c r="AF69" i="90"/>
  <c r="B6" i="89"/>
  <c r="B7" i="89"/>
  <c r="B9" i="89"/>
  <c r="B10" i="89"/>
  <c r="B13" i="89"/>
  <c r="B15" i="89"/>
  <c r="B19" i="89"/>
  <c r="A21" i="89"/>
  <c r="B21" i="89"/>
  <c r="B22" i="89"/>
  <c r="B23" i="89"/>
  <c r="B24" i="89"/>
  <c r="A25" i="89"/>
  <c r="B25" i="89"/>
  <c r="B26" i="89"/>
  <c r="B28" i="89"/>
  <c r="B6" i="88"/>
  <c r="B7" i="88"/>
  <c r="B8" i="88"/>
  <c r="B10" i="88"/>
  <c r="B12" i="88"/>
  <c r="B13" i="88"/>
  <c r="B14" i="88"/>
  <c r="A15" i="88"/>
  <c r="B15" i="88"/>
  <c r="B16" i="88"/>
  <c r="B17" i="88"/>
  <c r="B18" i="88"/>
  <c r="B20" i="88"/>
  <c r="B21" i="88"/>
  <c r="A22" i="88"/>
  <c r="B22" i="88"/>
  <c r="B23" i="88"/>
  <c r="B24" i="88"/>
  <c r="B26" i="88"/>
  <c r="A27" i="88"/>
  <c r="B27" i="88"/>
  <c r="B28" i="88"/>
  <c r="B30" i="88"/>
  <c r="B31" i="88"/>
  <c r="B32" i="88"/>
  <c r="B35" i="88"/>
  <c r="B6" i="87"/>
  <c r="B7" i="87"/>
  <c r="A9" i="87"/>
  <c r="B9" i="87"/>
  <c r="B10" i="87"/>
  <c r="B11" i="87"/>
  <c r="B12" i="87"/>
  <c r="B13" i="87"/>
  <c r="B15" i="87"/>
  <c r="B16" i="87"/>
  <c r="B18" i="87"/>
  <c r="B20" i="87"/>
  <c r="A21" i="87"/>
  <c r="B21" i="87"/>
  <c r="B22" i="87"/>
  <c r="B23" i="87"/>
  <c r="B24" i="87"/>
  <c r="B10" i="86"/>
  <c r="B12" i="86"/>
  <c r="B13" i="86"/>
  <c r="B15" i="86"/>
  <c r="B17" i="86"/>
  <c r="B19" i="86"/>
  <c r="B20" i="86"/>
  <c r="B24" i="86"/>
  <c r="B26" i="86"/>
  <c r="B27" i="86"/>
  <c r="B28" i="86"/>
  <c r="A29" i="86"/>
  <c r="B29" i="86"/>
  <c r="B30" i="86"/>
  <c r="B31" i="86"/>
  <c r="B32" i="86"/>
  <c r="B34" i="86"/>
  <c r="A35" i="86"/>
  <c r="B35" i="86"/>
  <c r="B38" i="86"/>
  <c r="B39" i="86"/>
  <c r="B40" i="86"/>
  <c r="B41" i="86"/>
  <c r="B43" i="86"/>
  <c r="B46" i="86"/>
  <c r="B48" i="86"/>
  <c r="B49" i="86"/>
  <c r="B50" i="86"/>
  <c r="A52" i="86"/>
  <c r="B52" i="86"/>
  <c r="B53" i="86"/>
  <c r="B54" i="86"/>
  <c r="B55" i="86"/>
  <c r="B56" i="86"/>
  <c r="B57" i="86"/>
  <c r="B58" i="86"/>
  <c r="B59" i="86"/>
  <c r="B60" i="86"/>
  <c r="B61" i="86"/>
  <c r="B63" i="86"/>
  <c r="A64" i="86"/>
  <c r="B64" i="86"/>
  <c r="B66" i="86"/>
  <c r="B67" i="86"/>
  <c r="B69" i="86"/>
  <c r="B70" i="86"/>
  <c r="B71" i="86"/>
  <c r="B73" i="86"/>
  <c r="B7" i="85"/>
  <c r="B8" i="85"/>
  <c r="B10" i="85"/>
  <c r="B11" i="85"/>
  <c r="B12" i="85"/>
  <c r="B13" i="85"/>
  <c r="B14" i="85"/>
  <c r="B15" i="85"/>
  <c r="A16" i="85"/>
  <c r="B16" i="85"/>
  <c r="B17" i="85"/>
  <c r="B18" i="85"/>
  <c r="B19" i="85"/>
  <c r="B20" i="85"/>
  <c r="B21" i="85"/>
  <c r="A22" i="85"/>
  <c r="B22" i="85"/>
  <c r="B23" i="85"/>
  <c r="B24" i="85"/>
  <c r="B25" i="85"/>
  <c r="B26" i="85"/>
  <c r="B28" i="85"/>
  <c r="B29" i="85"/>
  <c r="B30" i="85"/>
  <c r="B31" i="85"/>
  <c r="B32" i="85"/>
  <c r="B33" i="85"/>
  <c r="A34" i="85"/>
  <c r="B34" i="85"/>
  <c r="B35" i="85"/>
  <c r="B36" i="85"/>
  <c r="B37" i="85"/>
  <c r="B38" i="85"/>
  <c r="B40" i="85"/>
  <c r="A44" i="58"/>
  <c r="A52" i="58"/>
  <c r="B44" i="58"/>
  <c r="B7" i="58"/>
  <c r="A51" i="58"/>
  <c r="B51" i="58"/>
  <c r="B52" i="58"/>
  <c r="B20" i="58"/>
  <c r="B18" i="58"/>
  <c r="A11" i="58"/>
  <c r="B11" i="58"/>
  <c r="V51" i="95" a="1"/>
  <c r="V51" i="95" s="1"/>
  <c r="V50" i="95"/>
  <c r="V50" i="95" a="1"/>
  <c r="V49" i="95" a="1"/>
  <c r="V49" i="95" s="1"/>
  <c r="V48" i="95" a="1"/>
  <c r="V48" i="95" s="1"/>
  <c r="V47" i="95" a="1"/>
  <c r="V47" i="95" s="1"/>
  <c r="V42" i="95" a="1"/>
  <c r="V42" i="95" s="1"/>
  <c r="V41" i="95" a="1"/>
  <c r="V41" i="95" s="1"/>
  <c r="V40" i="95" a="1"/>
  <c r="V40" i="95" s="1"/>
  <c r="V39" i="95" a="1"/>
  <c r="V39" i="95" s="1"/>
  <c r="V38" i="95" a="1"/>
  <c r="V38" i="95" s="1"/>
  <c r="V37" i="95" a="1"/>
  <c r="V37" i="95" s="1"/>
  <c r="V36" i="95" a="1"/>
  <c r="V36" i="95" s="1"/>
  <c r="V35" i="95" a="1"/>
  <c r="V35" i="95" s="1"/>
  <c r="V34" i="95" a="1"/>
  <c r="V34" i="95" s="1"/>
  <c r="V33" i="95" a="1"/>
  <c r="V33" i="95" s="1"/>
  <c r="V32" i="95" a="1"/>
  <c r="V32" i="95" s="1"/>
  <c r="V31" i="95" a="1"/>
  <c r="V31" i="95" s="1"/>
  <c r="V30" i="95" a="1"/>
  <c r="V30" i="95" s="1"/>
  <c r="V29" i="95" a="1"/>
  <c r="V29" i="95" s="1"/>
  <c r="V28" i="95" a="1"/>
  <c r="V28" i="95" s="1"/>
  <c r="V27" i="95" a="1"/>
  <c r="V27" i="95" s="1"/>
  <c r="V26" i="95" a="1"/>
  <c r="V26" i="95" s="1"/>
  <c r="V25" i="95" a="1"/>
  <c r="V25" i="95" s="1"/>
  <c r="V24" i="95" a="1"/>
  <c r="V24" i="95" s="1"/>
  <c r="V23" i="95" a="1"/>
  <c r="V23" i="95" s="1"/>
  <c r="V22" i="95" a="1"/>
  <c r="V22" i="95" s="1"/>
  <c r="V21" i="95" a="1"/>
  <c r="V21" i="95" s="1"/>
  <c r="V20" i="95" a="1"/>
  <c r="V20" i="95" s="1"/>
  <c r="V19" i="95" a="1"/>
  <c r="V19" i="95" s="1"/>
  <c r="V18" i="95" a="1"/>
  <c r="V18" i="95" s="1"/>
  <c r="V17" i="95" a="1"/>
  <c r="V17" i="95" s="1"/>
  <c r="V16" i="95" a="1"/>
  <c r="V16" i="95" s="1"/>
  <c r="V15" i="95" a="1"/>
  <c r="V15" i="95" s="1"/>
  <c r="V51" i="74" a="1"/>
  <c r="V51" i="74" s="1"/>
  <c r="V50" i="74" a="1"/>
  <c r="V50" i="74" s="1"/>
  <c r="V49" i="74" a="1"/>
  <c r="V49" i="74" s="1"/>
  <c r="V48" i="74" a="1"/>
  <c r="V48" i="74" s="1"/>
  <c r="V47" i="74" a="1"/>
  <c r="V47" i="74" s="1"/>
  <c r="V46" i="74" a="1"/>
  <c r="V46" i="74" s="1"/>
  <c r="V45" i="74" a="1"/>
  <c r="V45" i="74" s="1"/>
  <c r="V44" i="74" a="1"/>
  <c r="V44" i="74" s="1"/>
  <c r="V43" i="74" a="1"/>
  <c r="V43" i="74" s="1"/>
  <c r="V42" i="74" a="1"/>
  <c r="V42" i="74" s="1"/>
  <c r="V41" i="74" a="1"/>
  <c r="V41" i="74" s="1"/>
  <c r="V40" i="74" a="1"/>
  <c r="V40" i="74" s="1"/>
  <c r="V39" i="74" a="1"/>
  <c r="V39" i="74" s="1"/>
  <c r="V38" i="74" a="1"/>
  <c r="V38" i="74" s="1"/>
  <c r="V37" i="74" a="1"/>
  <c r="V37" i="74" s="1"/>
  <c r="V36" i="74" a="1"/>
  <c r="V36" i="74" s="1"/>
  <c r="V35" i="74" a="1"/>
  <c r="V35" i="74" s="1"/>
  <c r="V34" i="74" a="1"/>
  <c r="V34" i="74" s="1"/>
  <c r="V33" i="74" a="1"/>
  <c r="V33" i="74" s="1"/>
  <c r="V32" i="74" a="1"/>
  <c r="V32" i="74" s="1"/>
  <c r="V31" i="74" a="1"/>
  <c r="V31" i="74" s="1"/>
  <c r="V30" i="74" a="1"/>
  <c r="V30" i="74" s="1"/>
  <c r="V29" i="74" a="1"/>
  <c r="V29" i="74" s="1"/>
  <c r="V28" i="74" a="1"/>
  <c r="V28" i="74" s="1"/>
  <c r="V27" i="74" a="1"/>
  <c r="V27" i="74" s="1"/>
  <c r="V26" i="74" a="1"/>
  <c r="V26" i="74" s="1"/>
  <c r="V25" i="74" a="1"/>
  <c r="V25" i="74" s="1"/>
  <c r="V24" i="74" a="1"/>
  <c r="V24" i="74" s="1"/>
  <c r="V23" i="74" a="1"/>
  <c r="V23" i="74" s="1"/>
  <c r="V22" i="74" a="1"/>
  <c r="V22" i="74" s="1"/>
  <c r="V21" i="74" a="1"/>
  <c r="V21" i="74" s="1"/>
  <c r="V20" i="74" a="1"/>
  <c r="V20" i="74" s="1"/>
  <c r="V19" i="74" a="1"/>
  <c r="V19" i="74" s="1"/>
  <c r="V18" i="74" a="1"/>
  <c r="V18" i="74" s="1"/>
  <c r="V17" i="74" a="1"/>
  <c r="V17" i="74" s="1"/>
  <c r="V16" i="74" a="1"/>
  <c r="V16" i="74" s="1"/>
  <c r="V15" i="74" a="1"/>
  <c r="V15" i="74" s="1"/>
  <c r="W51" i="95" a="1"/>
  <c r="W51" i="95" s="1"/>
  <c r="W50" i="95" a="1"/>
  <c r="W50" i="95" s="1"/>
  <c r="W49" i="95" a="1"/>
  <c r="W49" i="95" s="1"/>
  <c r="W48" i="95" a="1"/>
  <c r="W48" i="95" s="1"/>
  <c r="W47" i="95" a="1"/>
  <c r="W47" i="95" s="1"/>
  <c r="W42" i="95" a="1"/>
  <c r="W42" i="95" s="1"/>
  <c r="W41" i="95" a="1"/>
  <c r="W41" i="95" s="1"/>
  <c r="W40" i="95" a="1"/>
  <c r="W40" i="95" s="1"/>
  <c r="W39" i="95" a="1"/>
  <c r="W39" i="95" s="1"/>
  <c r="W38" i="95" a="1"/>
  <c r="W38" i="95" s="1"/>
  <c r="W37" i="95" a="1"/>
  <c r="W37" i="95" s="1"/>
  <c r="W36" i="95" a="1"/>
  <c r="W36" i="95" s="1"/>
  <c r="W35" i="95" a="1"/>
  <c r="W35" i="95" s="1"/>
  <c r="W34" i="95" a="1"/>
  <c r="W34" i="95" s="1"/>
  <c r="W33" i="95" a="1"/>
  <c r="W33" i="95" s="1"/>
  <c r="W32" i="95" a="1"/>
  <c r="W32" i="95" s="1"/>
  <c r="W31" i="95" a="1"/>
  <c r="W31" i="95" s="1"/>
  <c r="W30" i="95" a="1"/>
  <c r="W30" i="95" s="1"/>
  <c r="W29" i="95" a="1"/>
  <c r="W29" i="95" s="1"/>
  <c r="W28" i="95" a="1"/>
  <c r="W28" i="95" s="1"/>
  <c r="W27" i="95" a="1"/>
  <c r="W27" i="95" s="1"/>
  <c r="W26" i="95" a="1"/>
  <c r="W26" i="95" s="1"/>
  <c r="W25" i="95" a="1"/>
  <c r="W25" i="95" s="1"/>
  <c r="W24" i="95" a="1"/>
  <c r="W24" i="95" s="1"/>
  <c r="W23" i="95" a="1"/>
  <c r="W23" i="95" s="1"/>
  <c r="W22" i="95" a="1"/>
  <c r="W22" i="95" s="1"/>
  <c r="W21" i="95" a="1"/>
  <c r="W21" i="95" s="1"/>
  <c r="W20" i="95" a="1"/>
  <c r="W20" i="95" s="1"/>
  <c r="W19" i="95" a="1"/>
  <c r="W19" i="95" s="1"/>
  <c r="W18" i="95" a="1"/>
  <c r="W18" i="95" s="1"/>
  <c r="W17" i="95" a="1"/>
  <c r="W17" i="95" s="1"/>
  <c r="W16" i="95" a="1"/>
  <c r="W16" i="95" s="1"/>
  <c r="W15" i="95" a="1"/>
  <c r="W15" i="95" s="1"/>
  <c r="W51" i="74" a="1"/>
  <c r="W51" i="74" s="1"/>
  <c r="W50" i="74" a="1"/>
  <c r="W50" i="74" s="1"/>
  <c r="W49" i="74" a="1"/>
  <c r="W49" i="74" s="1"/>
  <c r="W48" i="74" a="1"/>
  <c r="W48" i="74" s="1"/>
  <c r="W47" i="74" a="1"/>
  <c r="W47" i="74" s="1"/>
  <c r="W46" i="74" a="1"/>
  <c r="W46" i="74" s="1"/>
  <c r="W45" i="74" a="1"/>
  <c r="W45" i="74" s="1"/>
  <c r="W44" i="74" a="1"/>
  <c r="W44" i="74" s="1"/>
  <c r="W43" i="74" a="1"/>
  <c r="W43" i="74" s="1"/>
  <c r="W42" i="74" a="1"/>
  <c r="W42" i="74" s="1"/>
  <c r="W41" i="74" a="1"/>
  <c r="W41" i="74" s="1"/>
  <c r="W40" i="74" a="1"/>
  <c r="W40" i="74" s="1"/>
  <c r="W39" i="74" a="1"/>
  <c r="W39" i="74" s="1"/>
  <c r="W38" i="74" a="1"/>
  <c r="W38" i="74" s="1"/>
  <c r="W37" i="74" a="1"/>
  <c r="W37" i="74" s="1"/>
  <c r="W36" i="74" a="1"/>
  <c r="W36" i="74" s="1"/>
  <c r="W35" i="74" a="1"/>
  <c r="W35" i="74" s="1"/>
  <c r="W34" i="74" a="1"/>
  <c r="W34" i="74" s="1"/>
  <c r="W33" i="74" a="1"/>
  <c r="W33" i="74" s="1"/>
  <c r="W32" i="74" a="1"/>
  <c r="W32" i="74" s="1"/>
  <c r="W31" i="74" a="1"/>
  <c r="W31" i="74" s="1"/>
  <c r="W30" i="74" a="1"/>
  <c r="W30" i="74" s="1"/>
  <c r="W29" i="74" a="1"/>
  <c r="W29" i="74" s="1"/>
  <c r="W28" i="74" a="1"/>
  <c r="W28" i="74" s="1"/>
  <c r="W27" i="74" a="1"/>
  <c r="W27" i="74" s="1"/>
  <c r="W26" i="74" a="1"/>
  <c r="W26" i="74" s="1"/>
  <c r="W25" i="74" a="1"/>
  <c r="W25" i="74" s="1"/>
  <c r="W24" i="74" a="1"/>
  <c r="W24" i="74" s="1"/>
  <c r="W23" i="74" a="1"/>
  <c r="W23" i="74" s="1"/>
  <c r="W22" i="74" a="1"/>
  <c r="W22" i="74" s="1"/>
  <c r="W21" i="74" a="1"/>
  <c r="W21" i="74" s="1"/>
  <c r="W20" i="74" a="1"/>
  <c r="W20" i="74" s="1"/>
  <c r="W19" i="74" a="1"/>
  <c r="W19" i="74" s="1"/>
  <c r="W18" i="74" a="1"/>
  <c r="W18" i="74" s="1"/>
  <c r="W17" i="74" a="1"/>
  <c r="W17" i="74" s="1"/>
  <c r="W16" i="74" a="1"/>
  <c r="W16" i="74" s="1"/>
  <c r="W15" i="74" a="1"/>
  <c r="W15" i="74" s="1"/>
  <c r="T41" i="65" a="1"/>
  <c r="T41" i="65" s="1"/>
  <c r="T39" i="65" a="1"/>
  <c r="T39" i="65" s="1"/>
  <c r="T36" i="65" a="1"/>
  <c r="T36" i="65" s="1"/>
  <c r="T35" i="65" a="1"/>
  <c r="T35" i="65" s="1"/>
  <c r="T18" i="65" a="1"/>
  <c r="T18" i="65" s="1"/>
  <c r="J41" i="65" a="1"/>
  <c r="J41" i="65" s="1"/>
  <c r="J39" i="65" a="1"/>
  <c r="J39" i="65" s="1"/>
  <c r="J36" i="65" a="1"/>
  <c r="J36" i="65" s="1"/>
  <c r="J35" i="65" a="1"/>
  <c r="J35" i="65" s="1"/>
  <c r="J18" i="65" a="1"/>
  <c r="J18" i="65" s="1"/>
  <c r="E41" i="65" a="1"/>
  <c r="E41" i="65" s="1"/>
  <c r="O41" i="65" s="1" a="1"/>
  <c r="O41" i="65" s="1"/>
  <c r="E39" i="65" a="1"/>
  <c r="E39" i="65" s="1"/>
  <c r="O39" i="65" s="1" a="1"/>
  <c r="O39" i="65" s="1"/>
  <c r="E36" i="65" a="1"/>
  <c r="E36" i="65" s="1"/>
  <c r="Y36" i="65" s="1" a="1"/>
  <c r="Y36" i="65" s="1"/>
  <c r="E35" i="65" a="1"/>
  <c r="E35" i="65" s="1"/>
  <c r="Y35" i="65" s="1" a="1"/>
  <c r="Y35" i="65" s="1"/>
  <c r="E18" i="65" a="1"/>
  <c r="E18" i="65" s="1"/>
  <c r="O18" i="65" s="1" a="1"/>
  <c r="O18" i="65" s="1"/>
  <c r="AL43" i="65"/>
  <c r="AL42" i="65"/>
  <c r="AL41" i="65"/>
  <c r="AL40" i="65"/>
  <c r="AL39" i="65"/>
  <c r="AL38" i="65"/>
  <c r="AL37" i="65"/>
  <c r="AL36" i="65"/>
  <c r="AL35" i="65"/>
  <c r="AL34" i="65"/>
  <c r="AL33" i="65"/>
  <c r="AL32" i="65"/>
  <c r="AL31" i="65"/>
  <c r="AL30" i="65"/>
  <c r="AL29" i="65"/>
  <c r="AL28" i="65"/>
  <c r="AL27" i="65"/>
  <c r="AL26" i="65"/>
  <c r="AL25" i="65"/>
  <c r="AL24" i="65"/>
  <c r="AL23" i="65"/>
  <c r="AL22" i="65"/>
  <c r="AL21" i="65"/>
  <c r="AL20" i="65"/>
  <c r="AL19" i="65"/>
  <c r="AL18" i="65"/>
  <c r="AL17" i="65"/>
  <c r="AL16" i="65"/>
  <c r="AL15" i="65"/>
  <c r="AL14" i="65"/>
  <c r="AL13" i="65"/>
  <c r="AL12" i="65"/>
  <c r="AL11" i="65"/>
  <c r="AL10" i="65"/>
  <c r="AK26" i="65" s="1"/>
  <c r="C43" i="65"/>
  <c r="C42" i="65"/>
  <c r="C41" i="65"/>
  <c r="C40" i="65"/>
  <c r="C39" i="65"/>
  <c r="C38" i="65"/>
  <c r="C37" i="65"/>
  <c r="C36" i="65"/>
  <c r="C35" i="65"/>
  <c r="C34" i="65"/>
  <c r="C33" i="65"/>
  <c r="C32" i="65"/>
  <c r="C31" i="65"/>
  <c r="C30" i="65"/>
  <c r="C29" i="65"/>
  <c r="C28" i="65"/>
  <c r="C27" i="65"/>
  <c r="C26" i="65"/>
  <c r="C25" i="65"/>
  <c r="C24" i="65"/>
  <c r="C23" i="65"/>
  <c r="C22" i="65"/>
  <c r="C21" i="65"/>
  <c r="C20" i="65"/>
  <c r="C19" i="65"/>
  <c r="C18" i="65"/>
  <c r="C17" i="65"/>
  <c r="AK18" i="65" l="1"/>
  <c r="AJ19" i="65"/>
  <c r="AO19" i="65" s="1"/>
  <c r="AK34" i="65"/>
  <c r="Y18" i="65" a="1"/>
  <c r="Y18" i="65" s="1"/>
  <c r="O36" i="65" a="1"/>
  <c r="O36" i="65" s="1"/>
  <c r="Y39" i="65" a="1"/>
  <c r="Y39" i="65" s="1"/>
  <c r="O35" i="65" a="1"/>
  <c r="O35" i="65" s="1"/>
  <c r="Y41" i="65" a="1"/>
  <c r="Y41" i="65" s="1"/>
  <c r="AD18" i="65" a="1"/>
  <c r="AD18" i="65" s="1"/>
  <c r="AP19" i="65"/>
  <c r="AQ19" i="65"/>
  <c r="AN19" i="65"/>
  <c r="AK24" i="65"/>
  <c r="AJ23" i="65"/>
  <c r="AJ26" i="65"/>
  <c r="AK23" i="65"/>
  <c r="AJ37" i="65"/>
  <c r="AK39" i="65"/>
  <c r="AJ38" i="65"/>
  <c r="AK40" i="65"/>
  <c r="AJ39" i="65"/>
  <c r="AJ35" i="65"/>
  <c r="AJ33" i="65"/>
  <c r="AJ42" i="65"/>
  <c r="AJ28" i="65"/>
  <c r="AJ30" i="65"/>
  <c r="AJ29" i="65"/>
  <c r="AJ21" i="65"/>
  <c r="AK37" i="65"/>
  <c r="AJ34" i="65"/>
  <c r="AJ40" i="65"/>
  <c r="AJ32" i="65"/>
  <c r="AJ31" i="65"/>
  <c r="AJ36" i="65"/>
  <c r="AJ18" i="65"/>
  <c r="AK32" i="65"/>
  <c r="AK28" i="65"/>
  <c r="AK25" i="65"/>
  <c r="AJ24" i="65"/>
  <c r="AJ22" i="65"/>
  <c r="AK27" i="65"/>
  <c r="AJ25" i="65"/>
  <c r="AK20" i="65"/>
  <c r="AK19" i="65"/>
  <c r="AJ17" i="65"/>
  <c r="AJ43" i="65"/>
  <c r="AK41" i="65"/>
  <c r="AJ27" i="65"/>
  <c r="AK21" i="65"/>
  <c r="AJ41" i="65"/>
  <c r="AK17" i="65"/>
  <c r="AJ20" i="65"/>
  <c r="AK33" i="65"/>
  <c r="AD39" i="65" a="1"/>
  <c r="AD39" i="65" s="1"/>
  <c r="AK43" i="65"/>
  <c r="AK22" i="65"/>
  <c r="AD36" i="65" a="1"/>
  <c r="AD36" i="65" s="1"/>
  <c r="AK30" i="65"/>
  <c r="AK31" i="65"/>
  <c r="AD35" i="65" a="1"/>
  <c r="AD35" i="65" s="1"/>
  <c r="AK29" i="65"/>
  <c r="AK35" i="65"/>
  <c r="AK36" i="65"/>
  <c r="AD41" i="65" a="1"/>
  <c r="AD41" i="65" s="1"/>
  <c r="AK42" i="65"/>
  <c r="AK38" i="65"/>
  <c r="AM19" i="65" l="1"/>
  <c r="F44" i="70" a="1"/>
  <c r="F44" i="70" s="1"/>
  <c r="C43" i="70" a="1"/>
  <c r="C43" i="70" s="1"/>
  <c r="E41" i="70" a="1"/>
  <c r="E41" i="70" s="1"/>
  <c r="G39" i="70" a="1"/>
  <c r="G39" i="70" s="1"/>
  <c r="D38" i="70" a="1"/>
  <c r="D38" i="70" s="1"/>
  <c r="F36" i="70" a="1"/>
  <c r="F36" i="70" s="1"/>
  <c r="C35" i="70" a="1"/>
  <c r="C35" i="70" s="1"/>
  <c r="E33" i="70" a="1"/>
  <c r="E33" i="70" s="1"/>
  <c r="C32" i="70" a="1"/>
  <c r="C32" i="70" s="1"/>
  <c r="F30" i="70" a="1"/>
  <c r="F30" i="70" s="1"/>
  <c r="C29" i="70" a="1"/>
  <c r="C29" i="70" s="1"/>
  <c r="E27" i="70" a="1"/>
  <c r="E27" i="70" s="1"/>
  <c r="G25" i="70" a="1"/>
  <c r="G25" i="70" s="1"/>
  <c r="D24" i="70" a="1"/>
  <c r="D24" i="70" s="1"/>
  <c r="F22" i="70" a="1"/>
  <c r="F22" i="70" s="1"/>
  <c r="G9" i="70" a="1"/>
  <c r="G9" i="70" s="1"/>
  <c r="E45" i="70" a="1"/>
  <c r="E45" i="70" s="1"/>
  <c r="G43" i="70" a="1"/>
  <c r="G43" i="70" s="1"/>
  <c r="F40" i="70" a="1"/>
  <c r="F40" i="70" s="1"/>
  <c r="C39" i="70" a="1"/>
  <c r="C39" i="70" s="1"/>
  <c r="D34" i="70" a="1"/>
  <c r="D34" i="70" s="1"/>
  <c r="E31" i="70" a="1"/>
  <c r="E31" i="70" s="1"/>
  <c r="D28" i="70" a="1"/>
  <c r="D28" i="70" s="1"/>
  <c r="E23" i="70" a="1"/>
  <c r="E23" i="70" s="1"/>
  <c r="D45" i="70" a="1"/>
  <c r="D45" i="70" s="1"/>
  <c r="C42" i="70" a="1"/>
  <c r="C42" i="70" s="1"/>
  <c r="E40" i="70" a="1"/>
  <c r="E40" i="70" s="1"/>
  <c r="G38" i="70" a="1"/>
  <c r="G38" i="70" s="1"/>
  <c r="F35" i="70" a="1"/>
  <c r="F35" i="70" s="1"/>
  <c r="C34" i="70" a="1"/>
  <c r="C34" i="70" s="1"/>
  <c r="D31" i="70" a="1"/>
  <c r="D31" i="70" s="1"/>
  <c r="C28" i="70" a="1"/>
  <c r="C28" i="70" s="1"/>
  <c r="G24" i="70" a="1"/>
  <c r="G24" i="70" s="1"/>
  <c r="C20" i="70" a="1"/>
  <c r="C20" i="70" s="1"/>
  <c r="C45" i="70" a="1"/>
  <c r="C45" i="70" s="1"/>
  <c r="G41" i="70" a="1"/>
  <c r="G41" i="70" s="1"/>
  <c r="F38" i="70" a="1"/>
  <c r="F38" i="70" s="1"/>
  <c r="G33" i="70" a="1"/>
  <c r="G33" i="70" s="1"/>
  <c r="C31" i="70" a="1"/>
  <c r="C31" i="70" s="1"/>
  <c r="G27" i="70" a="1"/>
  <c r="G27" i="70" s="1"/>
  <c r="D26" i="70" a="1"/>
  <c r="D26" i="70" s="1"/>
  <c r="C23" i="70" a="1"/>
  <c r="C23" i="70" s="1"/>
  <c r="G44" i="70" a="1"/>
  <c r="G44" i="70" s="1"/>
  <c r="D43" i="70" a="1"/>
  <c r="D43" i="70" s="1"/>
  <c r="F41" i="70" a="1"/>
  <c r="F41" i="70" s="1"/>
  <c r="C40" i="70" a="1"/>
  <c r="C40" i="70" s="1"/>
  <c r="E38" i="70" a="1"/>
  <c r="E38" i="70" s="1"/>
  <c r="D35" i="70" a="1"/>
  <c r="D35" i="70" s="1"/>
  <c r="F33" i="70" a="1"/>
  <c r="F33" i="70" s="1"/>
  <c r="D32" i="70" a="1"/>
  <c r="D32" i="70" s="1"/>
  <c r="D29" i="70" a="1"/>
  <c r="D29" i="70" s="1"/>
  <c r="C26" i="70" a="1"/>
  <c r="C26" i="70" s="1"/>
  <c r="G22" i="70" a="1"/>
  <c r="G22" i="70" s="1"/>
  <c r="E44" i="70" a="1"/>
  <c r="E44" i="70" s="1"/>
  <c r="G42" i="70" a="1"/>
  <c r="G42" i="70" s="1"/>
  <c r="D41" i="70" a="1"/>
  <c r="D41" i="70" s="1"/>
  <c r="F39" i="70" a="1"/>
  <c r="F39" i="70" s="1"/>
  <c r="C38" i="70" a="1"/>
  <c r="C38" i="70" s="1"/>
  <c r="E36" i="70" a="1"/>
  <c r="E36" i="70" s="1"/>
  <c r="G34" i="70" a="1"/>
  <c r="G34" i="70" s="1"/>
  <c r="G31" i="70" a="1"/>
  <c r="G31" i="70" s="1"/>
  <c r="E30" i="70" a="1"/>
  <c r="E30" i="70" s="1"/>
  <c r="G28" i="70" a="1"/>
  <c r="G28" i="70" s="1"/>
  <c r="D27" i="70" a="1"/>
  <c r="D27" i="70" s="1"/>
  <c r="F25" i="70" a="1"/>
  <c r="F25" i="70" s="1"/>
  <c r="C24" i="70" a="1"/>
  <c r="C24" i="70" s="1"/>
  <c r="E22" i="70" a="1"/>
  <c r="E22" i="70" s="1"/>
  <c r="F9" i="70" a="1"/>
  <c r="F9" i="70" s="1"/>
  <c r="D42" i="70" a="1"/>
  <c r="D42" i="70" s="1"/>
  <c r="E37" i="70" a="1"/>
  <c r="E37" i="70" s="1"/>
  <c r="G32" i="70" a="1"/>
  <c r="G32" i="70" s="1"/>
  <c r="G29" i="70" a="1"/>
  <c r="G29" i="70" s="1"/>
  <c r="F26" i="70" a="1"/>
  <c r="F26" i="70" s="1"/>
  <c r="C21" i="70" a="1"/>
  <c r="C21" i="70" s="1"/>
  <c r="F43" i="70" a="1"/>
  <c r="F43" i="70" s="1"/>
  <c r="D37" i="70" a="1"/>
  <c r="D37" i="70" s="1"/>
  <c r="F32" i="70" a="1"/>
  <c r="F32" i="70" s="1"/>
  <c r="F29" i="70" a="1"/>
  <c r="F29" i="70" s="1"/>
  <c r="E26" i="70" a="1"/>
  <c r="E26" i="70" s="1"/>
  <c r="D23" i="70" a="1"/>
  <c r="D23" i="70" s="1"/>
  <c r="G45" i="70" a="1"/>
  <c r="G45" i="70" s="1"/>
  <c r="D44" i="70" a="1"/>
  <c r="D44" i="70" s="1"/>
  <c r="F42" i="70" a="1"/>
  <c r="F42" i="70" s="1"/>
  <c r="C41" i="70" a="1"/>
  <c r="C41" i="70" s="1"/>
  <c r="E39" i="70" a="1"/>
  <c r="E39" i="70" s="1"/>
  <c r="G37" i="70" a="1"/>
  <c r="G37" i="70" s="1"/>
  <c r="D36" i="70" a="1"/>
  <c r="D36" i="70" s="1"/>
  <c r="F34" i="70" a="1"/>
  <c r="F34" i="70" s="1"/>
  <c r="D33" i="70" a="1"/>
  <c r="D33" i="70" s="1"/>
  <c r="F31" i="70" a="1"/>
  <c r="F31" i="70" s="1"/>
  <c r="D30" i="70" a="1"/>
  <c r="D30" i="70" s="1"/>
  <c r="F28" i="70" a="1"/>
  <c r="F28" i="70" s="1"/>
  <c r="C27" i="70" a="1"/>
  <c r="C27" i="70" s="1"/>
  <c r="E25" i="70" a="1"/>
  <c r="E25" i="70" s="1"/>
  <c r="G23" i="70" a="1"/>
  <c r="G23" i="70" s="1"/>
  <c r="D22" i="70" a="1"/>
  <c r="D22" i="70" s="1"/>
  <c r="E9" i="70" a="1"/>
  <c r="E9" i="70" s="1"/>
  <c r="F45" i="70" a="1"/>
  <c r="F45" i="70" s="1"/>
  <c r="C44" i="70" a="1"/>
  <c r="C44" i="70" s="1"/>
  <c r="E42" i="70" a="1"/>
  <c r="E42" i="70" s="1"/>
  <c r="G40" i="70" a="1"/>
  <c r="G40" i="70" s="1"/>
  <c r="D39" i="70" a="1"/>
  <c r="D39" i="70" s="1"/>
  <c r="F37" i="70" a="1"/>
  <c r="F37" i="70" s="1"/>
  <c r="C36" i="70" a="1"/>
  <c r="C36" i="70" s="1"/>
  <c r="E34" i="70" a="1"/>
  <c r="E34" i="70" s="1"/>
  <c r="C33" i="70" a="1"/>
  <c r="C33" i="70" s="1"/>
  <c r="C30" i="70" a="1"/>
  <c r="C30" i="70" s="1"/>
  <c r="E28" i="70" a="1"/>
  <c r="E28" i="70" s="1"/>
  <c r="G26" i="70" a="1"/>
  <c r="G26" i="70" s="1"/>
  <c r="D25" i="70" a="1"/>
  <c r="D25" i="70" s="1"/>
  <c r="F23" i="70" a="1"/>
  <c r="F23" i="70" s="1"/>
  <c r="C22" i="70" a="1"/>
  <c r="C22" i="70" s="1"/>
  <c r="D9" i="70" a="1"/>
  <c r="D9" i="70" s="1"/>
  <c r="G35" i="70" a="1"/>
  <c r="G35" i="70" s="1"/>
  <c r="C25" i="70" a="1"/>
  <c r="C25" i="70" s="1"/>
  <c r="C9" i="70" a="1"/>
  <c r="C9" i="70" s="1"/>
  <c r="E43" i="70" a="1"/>
  <c r="E43" i="70" s="1"/>
  <c r="D40" i="70" a="1"/>
  <c r="D40" i="70" s="1"/>
  <c r="C37" i="70" a="1"/>
  <c r="C37" i="70" s="1"/>
  <c r="E35" i="70" a="1"/>
  <c r="E35" i="70" s="1"/>
  <c r="E32" i="70" a="1"/>
  <c r="E32" i="70" s="1"/>
  <c r="E29" i="70" a="1"/>
  <c r="E29" i="70" s="1"/>
  <c r="F24" i="70" a="1"/>
  <c r="F24" i="70" s="1"/>
  <c r="C19" i="70" a="1"/>
  <c r="C19" i="70" s="1"/>
  <c r="G36" i="70" a="1"/>
  <c r="G36" i="70" s="1"/>
  <c r="G30" i="70" a="1"/>
  <c r="G30" i="70" s="1"/>
  <c r="F27" i="70" a="1"/>
  <c r="F27" i="70" s="1"/>
  <c r="E24" i="70" a="1"/>
  <c r="E24" i="70" s="1"/>
  <c r="C18" i="70" a="1"/>
  <c r="C18" i="70" s="1"/>
  <c r="AO18" i="65"/>
  <c r="AN18" i="65"/>
  <c r="AM18" i="65"/>
  <c r="AQ18" i="65"/>
  <c r="AP18" i="65"/>
  <c r="AN39" i="65"/>
  <c r="AM39" i="65"/>
  <c r="AP39" i="65"/>
  <c r="AO39" i="65"/>
  <c r="AQ39" i="65"/>
  <c r="AN25" i="65"/>
  <c r="AO25" i="65"/>
  <c r="AP25" i="65"/>
  <c r="AQ25" i="65"/>
  <c r="AM25" i="65"/>
  <c r="AQ21" i="65"/>
  <c r="AO21" i="65"/>
  <c r="AN21" i="65"/>
  <c r="AM21" i="65"/>
  <c r="AP21" i="65"/>
  <c r="AN41" i="65"/>
  <c r="AM41" i="65"/>
  <c r="AQ41" i="65"/>
  <c r="AP41" i="65"/>
  <c r="AO41" i="65"/>
  <c r="AQ36" i="65"/>
  <c r="AP36" i="65"/>
  <c r="AO36" i="65"/>
  <c r="AN36" i="65"/>
  <c r="AM36" i="65"/>
  <c r="AO31" i="65"/>
  <c r="AP31" i="65"/>
  <c r="AM31" i="65"/>
  <c r="AQ31" i="65"/>
  <c r="AN31" i="65"/>
  <c r="AQ20" i="65"/>
  <c r="AP20" i="65"/>
  <c r="AN20" i="65"/>
  <c r="AO20" i="65"/>
  <c r="AM20" i="65"/>
  <c r="AP35" i="65"/>
  <c r="AO35" i="65"/>
  <c r="AN35" i="65"/>
  <c r="AQ35" i="65"/>
  <c r="AM35" i="65"/>
  <c r="AM29" i="65"/>
  <c r="AO29" i="65"/>
  <c r="AQ29" i="65"/>
  <c r="AP29" i="65"/>
  <c r="AN29" i="65"/>
  <c r="AQ22" i="65"/>
  <c r="AO22" i="65"/>
  <c r="AP22" i="65"/>
  <c r="AN22" i="65"/>
  <c r="AM22" i="65"/>
  <c r="AM24" i="65"/>
  <c r="AO24" i="65"/>
  <c r="AQ24" i="65"/>
  <c r="AN24" i="65"/>
  <c r="AP24" i="65"/>
  <c r="AQ28" i="65"/>
  <c r="AP28" i="65"/>
  <c r="AO28" i="65"/>
  <c r="AN28" i="65"/>
  <c r="AM28" i="65"/>
  <c r="AO26" i="65"/>
  <c r="AP26" i="65"/>
  <c r="AN26" i="65"/>
  <c r="AM26" i="65"/>
  <c r="AQ26" i="65"/>
  <c r="AP43" i="65"/>
  <c r="AO43" i="65"/>
  <c r="AN43" i="65"/>
  <c r="AQ43" i="65"/>
  <c r="AM43" i="65"/>
  <c r="AO34" i="65"/>
  <c r="AN34" i="65"/>
  <c r="AP34" i="65"/>
  <c r="AQ34" i="65"/>
  <c r="AM34" i="65"/>
  <c r="AO42" i="65"/>
  <c r="AN42" i="65"/>
  <c r="AM42" i="65"/>
  <c r="AP42" i="65"/>
  <c r="AQ42" i="65"/>
  <c r="AN23" i="65"/>
  <c r="AQ23" i="65"/>
  <c r="AO23" i="65"/>
  <c r="AM23" i="65"/>
  <c r="AP23" i="65"/>
  <c r="AQ38" i="65"/>
  <c r="AP38" i="65"/>
  <c r="AO38" i="65"/>
  <c r="AN38" i="65"/>
  <c r="AM38" i="65"/>
  <c r="AP27" i="65"/>
  <c r="AQ27" i="65"/>
  <c r="AO27" i="65"/>
  <c r="AN27" i="65"/>
  <c r="AM27" i="65"/>
  <c r="AP32" i="65"/>
  <c r="AM32" i="65"/>
  <c r="AO32" i="65"/>
  <c r="AQ32" i="65"/>
  <c r="AN32" i="65"/>
  <c r="AN30" i="65"/>
  <c r="AP30" i="65"/>
  <c r="AO30" i="65"/>
  <c r="AM30" i="65"/>
  <c r="AQ30" i="65"/>
  <c r="AM40" i="65"/>
  <c r="AP40" i="65"/>
  <c r="AQ40" i="65"/>
  <c r="AO40" i="65"/>
  <c r="AN40" i="65"/>
  <c r="AQ37" i="65"/>
  <c r="AP37" i="65"/>
  <c r="AN37" i="65"/>
  <c r="AM37" i="65"/>
  <c r="AO37" i="65"/>
  <c r="AQ17" i="65"/>
  <c r="AO17" i="65"/>
  <c r="AN17" i="65"/>
  <c r="AM17" i="65"/>
  <c r="AP17" i="65"/>
  <c r="AN33" i="65"/>
  <c r="AP33" i="65"/>
  <c r="AO33" i="65"/>
  <c r="AM33" i="65"/>
  <c r="AQ33" i="65"/>
  <c r="K9" i="70" l="1" a="1"/>
  <c r="K9" i="70" s="1"/>
  <c r="J9" i="70" a="1"/>
  <c r="J9" i="70" s="1"/>
  <c r="K28" i="70" a="1"/>
  <c r="K28" i="70" s="1"/>
  <c r="J28" i="70" a="1"/>
  <c r="J28" i="70" s="1"/>
  <c r="K26" i="70" a="1"/>
  <c r="K26" i="70" s="1"/>
  <c r="J26" i="70" a="1"/>
  <c r="J26" i="70" s="1"/>
  <c r="K22" i="70" a="1"/>
  <c r="K22" i="70" s="1"/>
  <c r="J22" i="70" a="1"/>
  <c r="J22" i="70" s="1"/>
  <c r="J41" i="70" a="1"/>
  <c r="J41" i="70" s="1"/>
  <c r="K41" i="70" a="1"/>
  <c r="K41" i="70" s="1"/>
  <c r="J44" i="70" a="1"/>
  <c r="J44" i="70" s="1"/>
  <c r="K44" i="70" a="1"/>
  <c r="K44" i="70" s="1"/>
  <c r="K29" i="70" a="1"/>
  <c r="K29" i="70" s="1"/>
  <c r="J29" i="70" a="1"/>
  <c r="J29" i="70" s="1"/>
  <c r="K42" i="70" a="1"/>
  <c r="K42" i="70" s="1"/>
  <c r="J42" i="70" a="1"/>
  <c r="J42" i="70" s="1"/>
  <c r="K30" i="70" a="1"/>
  <c r="K30" i="70" s="1"/>
  <c r="J30" i="70" a="1"/>
  <c r="J30" i="70" s="1"/>
  <c r="J31" i="70" a="1"/>
  <c r="J31" i="70" s="1"/>
  <c r="K31" i="70" a="1"/>
  <c r="K31" i="70" s="1"/>
  <c r="K25" i="70" a="1"/>
  <c r="K25" i="70" s="1"/>
  <c r="J25" i="70" a="1"/>
  <c r="J25" i="70" s="1"/>
  <c r="K34" i="70" a="1"/>
  <c r="K34" i="70" s="1"/>
  <c r="J34" i="70" a="1"/>
  <c r="J34" i="70" s="1"/>
  <c r="K38" i="70" a="1"/>
  <c r="K38" i="70" s="1"/>
  <c r="J38" i="70" a="1"/>
  <c r="J38" i="70" s="1"/>
  <c r="J39" i="70" a="1"/>
  <c r="J39" i="70" s="1"/>
  <c r="K39" i="70" a="1"/>
  <c r="K39" i="70" s="1"/>
  <c r="J35" i="70" a="1"/>
  <c r="J35" i="70" s="1"/>
  <c r="K35" i="70" a="1"/>
  <c r="K35" i="70" s="1"/>
  <c r="J43" i="70" a="1"/>
  <c r="J43" i="70" s="1"/>
  <c r="K43" i="70" a="1"/>
  <c r="K43" i="70" s="1"/>
  <c r="J27" i="70" a="1"/>
  <c r="J27" i="70" s="1"/>
  <c r="K27" i="70" a="1"/>
  <c r="K27" i="70" s="1"/>
  <c r="J23" i="70" a="1"/>
  <c r="J23" i="70" s="1"/>
  <c r="K23" i="70" a="1"/>
  <c r="K23" i="70" s="1"/>
  <c r="J32" i="70" a="1"/>
  <c r="J32" i="70" s="1"/>
  <c r="K32" i="70" a="1"/>
  <c r="K32" i="70" s="1"/>
  <c r="K37" i="70" a="1"/>
  <c r="K37" i="70" s="1"/>
  <c r="J37" i="70" a="1"/>
  <c r="J37" i="70" s="1"/>
  <c r="K33" i="70" a="1"/>
  <c r="K33" i="70" s="1"/>
  <c r="J33" i="70" a="1"/>
  <c r="J33" i="70" s="1"/>
  <c r="K36" i="70" a="1"/>
  <c r="K36" i="70" s="1"/>
  <c r="J36" i="70" a="1"/>
  <c r="J36" i="70" s="1"/>
  <c r="K40" i="70" a="1"/>
  <c r="K40" i="70" s="1"/>
  <c r="J40" i="70" a="1"/>
  <c r="J40" i="70" s="1"/>
  <c r="K45" i="70" a="1"/>
  <c r="K45" i="70" s="1"/>
  <c r="J45" i="70" a="1"/>
  <c r="J45" i="70" s="1"/>
  <c r="K24" i="70" a="1"/>
  <c r="K24" i="70" s="1"/>
  <c r="J24" i="70" a="1"/>
  <c r="J24" i="70" s="1"/>
  <c r="G33" i="72" l="1"/>
  <c r="H5" i="86"/>
  <c r="H6" i="86"/>
  <c r="H7" i="86"/>
  <c r="H8" i="86"/>
  <c r="H9" i="86"/>
  <c r="H10" i="86"/>
  <c r="H11" i="86"/>
  <c r="H12" i="86"/>
  <c r="H13" i="86"/>
  <c r="H14" i="86"/>
  <c r="H15" i="86"/>
  <c r="H16" i="86"/>
  <c r="H17" i="86"/>
  <c r="H18" i="86"/>
  <c r="H19" i="86"/>
  <c r="H20" i="86"/>
  <c r="H21" i="86"/>
  <c r="H22" i="86"/>
  <c r="H23" i="86"/>
  <c r="H24" i="86"/>
  <c r="H25" i="86"/>
  <c r="H26" i="86"/>
  <c r="H27" i="86"/>
  <c r="H28" i="86"/>
  <c r="H29" i="86"/>
  <c r="H30" i="86"/>
  <c r="H31" i="86"/>
  <c r="H32" i="86"/>
  <c r="H33" i="86"/>
  <c r="H34" i="86"/>
  <c r="H35" i="86"/>
  <c r="H36" i="86"/>
  <c r="H37" i="86"/>
  <c r="H38" i="86"/>
  <c r="H39" i="86"/>
  <c r="H40" i="86"/>
  <c r="H41" i="86"/>
  <c r="H42" i="86"/>
  <c r="H43" i="86"/>
  <c r="H44" i="86"/>
  <c r="H45" i="86"/>
  <c r="H46" i="86"/>
  <c r="H47" i="86"/>
  <c r="H48" i="86"/>
  <c r="H49" i="86"/>
  <c r="H50" i="86"/>
  <c r="H51" i="86"/>
  <c r="H52" i="86"/>
  <c r="H53" i="86"/>
  <c r="H54" i="86"/>
  <c r="H55" i="86"/>
  <c r="H56" i="86"/>
  <c r="H57" i="86"/>
  <c r="H58" i="86"/>
  <c r="H59" i="86"/>
  <c r="H60" i="86"/>
  <c r="H61" i="86"/>
  <c r="H62" i="86"/>
  <c r="H63" i="86"/>
  <c r="H64" i="86"/>
  <c r="H65" i="86"/>
  <c r="H66" i="86"/>
  <c r="H67" i="86"/>
  <c r="H68" i="86"/>
  <c r="H69" i="86"/>
  <c r="H70" i="86"/>
  <c r="H71" i="86"/>
  <c r="H72" i="86"/>
  <c r="H73" i="86"/>
  <c r="P7" i="85" a="1"/>
  <c r="P7" i="85" s="1"/>
  <c r="B63" i="58"/>
  <c r="B61" i="58"/>
  <c r="A61" i="58"/>
  <c r="B55" i="58"/>
  <c r="B48" i="58"/>
  <c r="B47" i="58"/>
  <c r="B45" i="58"/>
  <c r="B43" i="58"/>
  <c r="B41" i="58"/>
  <c r="B39" i="58"/>
  <c r="A39" i="58"/>
  <c r="B33" i="58"/>
  <c r="B25" i="58"/>
  <c r="B10" i="58"/>
  <c r="B5" i="58"/>
  <c r="A5" i="58"/>
  <c r="B11" i="91" l="1"/>
  <c r="A11" i="91"/>
  <c r="B10" i="91"/>
  <c r="B9" i="91"/>
  <c r="B7" i="91"/>
  <c r="B6" i="91"/>
  <c r="B5" i="91"/>
  <c r="A5" i="91"/>
  <c r="B5" i="90"/>
  <c r="A5" i="90"/>
  <c r="B5" i="89"/>
  <c r="A5" i="89"/>
  <c r="B5" i="88"/>
  <c r="A5" i="88"/>
  <c r="B5" i="85"/>
  <c r="A5" i="85"/>
  <c r="B5" i="87" l="1"/>
  <c r="A5" i="87"/>
  <c r="B5" i="86"/>
  <c r="A5" i="86"/>
  <c r="Q11" i="91"/>
  <c r="P11" i="91" a="1"/>
  <c r="P11" i="91" s="1"/>
  <c r="H11" i="91"/>
  <c r="Q10" i="91"/>
  <c r="P10" i="91" a="1"/>
  <c r="P10" i="91" s="1"/>
  <c r="H10" i="91"/>
  <c r="R10" i="91" s="1" a="1"/>
  <c r="R10" i="91" s="1"/>
  <c r="Q9" i="91"/>
  <c r="P9" i="91" a="1"/>
  <c r="P9" i="91" s="1"/>
  <c r="H9" i="91"/>
  <c r="Q8" i="91"/>
  <c r="P8" i="91" a="1"/>
  <c r="P8" i="91" s="1"/>
  <c r="H8" i="91"/>
  <c r="Q7" i="91"/>
  <c r="P7" i="91" a="1"/>
  <c r="P7" i="91" s="1"/>
  <c r="H7" i="91"/>
  <c r="Q6" i="91"/>
  <c r="P6" i="91" a="1"/>
  <c r="P6" i="91" s="1"/>
  <c r="H6" i="91"/>
  <c r="Q5" i="91"/>
  <c r="P5" i="91" a="1"/>
  <c r="P5" i="91" s="1"/>
  <c r="H5" i="91"/>
  <c r="R5" i="91" s="1" a="1"/>
  <c r="R5" i="91" s="1"/>
  <c r="Q86" i="90"/>
  <c r="P86" i="90" a="1"/>
  <c r="P86" i="90" s="1"/>
  <c r="H86" i="90"/>
  <c r="Q85" i="90"/>
  <c r="P85" i="90" a="1"/>
  <c r="P85" i="90" s="1"/>
  <c r="H85" i="90"/>
  <c r="Q84" i="90"/>
  <c r="P84" i="90" a="1"/>
  <c r="P84" i="90" s="1"/>
  <c r="H84" i="90"/>
  <c r="Q83" i="90"/>
  <c r="P83" i="90" a="1"/>
  <c r="P83" i="90" s="1"/>
  <c r="H83" i="90"/>
  <c r="Q82" i="90"/>
  <c r="P82" i="90" a="1"/>
  <c r="P82" i="90" s="1"/>
  <c r="H82" i="90"/>
  <c r="Q81" i="90"/>
  <c r="P81" i="90" a="1"/>
  <c r="P81" i="90" s="1"/>
  <c r="H81" i="90"/>
  <c r="R81" i="90" s="1" a="1"/>
  <c r="R81" i="90" s="1"/>
  <c r="Q80" i="90"/>
  <c r="P80" i="90" a="1"/>
  <c r="P80" i="90" s="1"/>
  <c r="H80" i="90"/>
  <c r="R80" i="90" s="1" a="1"/>
  <c r="R80" i="90" s="1"/>
  <c r="Q79" i="90"/>
  <c r="P79" i="90" a="1"/>
  <c r="P79" i="90" s="1"/>
  <c r="H79" i="90"/>
  <c r="Q78" i="90"/>
  <c r="P78" i="90" a="1"/>
  <c r="P78" i="90" s="1"/>
  <c r="H78" i="90"/>
  <c r="Q77" i="90"/>
  <c r="P77" i="90" a="1"/>
  <c r="P77" i="90" s="1"/>
  <c r="H77" i="90"/>
  <c r="R77" i="90" s="1" a="1"/>
  <c r="R77" i="90" s="1"/>
  <c r="Q76" i="90"/>
  <c r="P76" i="90" a="1"/>
  <c r="P76" i="90" s="1"/>
  <c r="H76" i="90"/>
  <c r="R76" i="90" s="1" a="1"/>
  <c r="R76" i="90" s="1"/>
  <c r="Q73" i="90"/>
  <c r="P73" i="90" a="1"/>
  <c r="P73" i="90" s="1"/>
  <c r="H73" i="90"/>
  <c r="Q72" i="90"/>
  <c r="P72" i="90" a="1"/>
  <c r="P72" i="90" s="1"/>
  <c r="H72" i="90"/>
  <c r="R72" i="90" s="1" a="1"/>
  <c r="R72" i="90" s="1"/>
  <c r="Q71" i="90"/>
  <c r="P71" i="90" a="1"/>
  <c r="P71" i="90" s="1"/>
  <c r="H71" i="90"/>
  <c r="Q70" i="90"/>
  <c r="P70" i="90" a="1"/>
  <c r="P70" i="90" s="1"/>
  <c r="H70" i="90"/>
  <c r="Q68" i="90"/>
  <c r="P68" i="90" a="1"/>
  <c r="P68" i="90" s="1"/>
  <c r="H68" i="90"/>
  <c r="Q67" i="90"/>
  <c r="P67" i="90" a="1"/>
  <c r="P67" i="90" s="1"/>
  <c r="H67" i="90"/>
  <c r="Q66" i="90"/>
  <c r="P66" i="90" a="1"/>
  <c r="P66" i="90" s="1"/>
  <c r="H66" i="90"/>
  <c r="Q65" i="90"/>
  <c r="P65" i="90" a="1"/>
  <c r="P65" i="90" s="1"/>
  <c r="H65" i="90"/>
  <c r="Q64" i="90"/>
  <c r="P64" i="90" a="1"/>
  <c r="P64" i="90" s="1"/>
  <c r="H64" i="90"/>
  <c r="Q63" i="90"/>
  <c r="P63" i="90" a="1"/>
  <c r="P63" i="90" s="1"/>
  <c r="H63" i="90"/>
  <c r="Q62" i="90"/>
  <c r="P62" i="90" a="1"/>
  <c r="P62" i="90" s="1"/>
  <c r="H62" i="90"/>
  <c r="Q61" i="90"/>
  <c r="P61" i="90" a="1"/>
  <c r="P61" i="90" s="1"/>
  <c r="H61" i="90"/>
  <c r="Q60" i="90"/>
  <c r="P60" i="90" a="1"/>
  <c r="P60" i="90" s="1"/>
  <c r="H60" i="90"/>
  <c r="Q59" i="90"/>
  <c r="P59" i="90" a="1"/>
  <c r="P59" i="90" s="1"/>
  <c r="H59" i="90"/>
  <c r="Q58" i="90"/>
  <c r="P58" i="90" a="1"/>
  <c r="P58" i="90" s="1"/>
  <c r="H58" i="90"/>
  <c r="Q57" i="90"/>
  <c r="P57" i="90" a="1"/>
  <c r="P57" i="90" s="1"/>
  <c r="H57" i="90"/>
  <c r="Q56" i="90"/>
  <c r="P56" i="90" a="1"/>
  <c r="P56" i="90" s="1"/>
  <c r="H56" i="90"/>
  <c r="Q55" i="90"/>
  <c r="P55" i="90" a="1"/>
  <c r="P55" i="90" s="1"/>
  <c r="H55" i="90"/>
  <c r="Q54" i="90"/>
  <c r="P54" i="90" a="1"/>
  <c r="P54" i="90" s="1"/>
  <c r="H54" i="90"/>
  <c r="Q53" i="90"/>
  <c r="P53" i="90" a="1"/>
  <c r="P53" i="90" s="1"/>
  <c r="H53" i="90"/>
  <c r="R53" i="90" s="1" a="1"/>
  <c r="R53" i="90" s="1"/>
  <c r="Q52" i="90"/>
  <c r="P52" i="90" a="1"/>
  <c r="P52" i="90" s="1"/>
  <c r="H52" i="90"/>
  <c r="R52" i="90" s="1" a="1"/>
  <c r="R52" i="90" s="1"/>
  <c r="Q51" i="90"/>
  <c r="P51" i="90" a="1"/>
  <c r="P51" i="90" s="1"/>
  <c r="H51" i="90"/>
  <c r="Q50" i="90"/>
  <c r="P50" i="90" a="1"/>
  <c r="P50" i="90" s="1"/>
  <c r="H50" i="90"/>
  <c r="R50" i="90" s="1" a="1"/>
  <c r="R50" i="90" s="1"/>
  <c r="Q49" i="90"/>
  <c r="P49" i="90" a="1"/>
  <c r="P49" i="90" s="1"/>
  <c r="H49" i="90"/>
  <c r="Q48" i="90"/>
  <c r="P48" i="90" a="1"/>
  <c r="P48" i="90" s="1"/>
  <c r="H48" i="90"/>
  <c r="R48" i="90" s="1" a="1"/>
  <c r="R48" i="90" s="1"/>
  <c r="Q47" i="90"/>
  <c r="P47" i="90" a="1"/>
  <c r="P47" i="90" s="1"/>
  <c r="H47" i="90"/>
  <c r="R47" i="90" s="1" a="1"/>
  <c r="R47" i="90" s="1"/>
  <c r="Q46" i="90"/>
  <c r="P46" i="90" a="1"/>
  <c r="P46" i="90" s="1"/>
  <c r="H46" i="90"/>
  <c r="Q45" i="90"/>
  <c r="P45" i="90" a="1"/>
  <c r="P45" i="90" s="1"/>
  <c r="H45" i="90"/>
  <c r="Q44" i="90"/>
  <c r="P44" i="90" a="1"/>
  <c r="P44" i="90" s="1"/>
  <c r="H44" i="90"/>
  <c r="Q43" i="90"/>
  <c r="P43" i="90" a="1"/>
  <c r="P43" i="90" s="1"/>
  <c r="H43" i="90"/>
  <c r="Q42" i="90"/>
  <c r="P42" i="90" a="1"/>
  <c r="P42" i="90" s="1"/>
  <c r="H42" i="90"/>
  <c r="Q41" i="90"/>
  <c r="P41" i="90" a="1"/>
  <c r="P41" i="90" s="1"/>
  <c r="H41" i="90"/>
  <c r="R41" i="90" s="1" a="1"/>
  <c r="R41" i="90" s="1"/>
  <c r="Q40" i="90"/>
  <c r="P40" i="90" a="1"/>
  <c r="P40" i="90" s="1"/>
  <c r="H40" i="90"/>
  <c r="Q39" i="90"/>
  <c r="P39" i="90" a="1"/>
  <c r="P39" i="90" s="1"/>
  <c r="H39" i="90"/>
  <c r="Q38" i="90"/>
  <c r="P38" i="90" a="1"/>
  <c r="P38" i="90" s="1"/>
  <c r="H38" i="90"/>
  <c r="Q37" i="90"/>
  <c r="P37" i="90" a="1"/>
  <c r="P37" i="90" s="1"/>
  <c r="H37" i="90"/>
  <c r="R37" i="90" s="1" a="1"/>
  <c r="R37" i="90" s="1"/>
  <c r="Q36" i="90"/>
  <c r="P36" i="90" a="1"/>
  <c r="P36" i="90" s="1"/>
  <c r="H36" i="90"/>
  <c r="Q35" i="90"/>
  <c r="P35" i="90" a="1"/>
  <c r="P35" i="90" s="1"/>
  <c r="H35" i="90"/>
  <c r="Q34" i="90"/>
  <c r="P34" i="90" a="1"/>
  <c r="P34" i="90" s="1"/>
  <c r="H34" i="90"/>
  <c r="R34" i="90" s="1" a="1"/>
  <c r="R34" i="90" s="1"/>
  <c r="Q33" i="90"/>
  <c r="P33" i="90" a="1"/>
  <c r="P33" i="90" s="1"/>
  <c r="H33" i="90"/>
  <c r="Q32" i="90"/>
  <c r="P32" i="90" a="1"/>
  <c r="P32" i="90" s="1"/>
  <c r="H32" i="90"/>
  <c r="Q31" i="90"/>
  <c r="P31" i="90" a="1"/>
  <c r="P31" i="90" s="1"/>
  <c r="H31" i="90"/>
  <c r="Q30" i="90"/>
  <c r="P30" i="90" a="1"/>
  <c r="P30" i="90" s="1"/>
  <c r="H30" i="90"/>
  <c r="Q29" i="90"/>
  <c r="P29" i="90" a="1"/>
  <c r="P29" i="90" s="1"/>
  <c r="H29" i="90"/>
  <c r="R29" i="90" s="1" a="1"/>
  <c r="R29" i="90" s="1"/>
  <c r="Q28" i="90"/>
  <c r="P28" i="90" a="1"/>
  <c r="P28" i="90" s="1"/>
  <c r="H28" i="90"/>
  <c r="Q27" i="90"/>
  <c r="P27" i="90" a="1"/>
  <c r="P27" i="90" s="1"/>
  <c r="H27" i="90"/>
  <c r="Q26" i="90"/>
  <c r="P26" i="90" a="1"/>
  <c r="P26" i="90" s="1"/>
  <c r="H26" i="90"/>
  <c r="Q25" i="90"/>
  <c r="P25" i="90" a="1"/>
  <c r="P25" i="90" s="1"/>
  <c r="H25" i="90"/>
  <c r="R25" i="90" s="1" a="1"/>
  <c r="R25" i="90" s="1"/>
  <c r="Q24" i="90"/>
  <c r="P24" i="90" a="1"/>
  <c r="P24" i="90" s="1"/>
  <c r="H24" i="90"/>
  <c r="Q23" i="90"/>
  <c r="P23" i="90" a="1"/>
  <c r="P23" i="90" s="1"/>
  <c r="H23" i="90"/>
  <c r="Q22" i="90"/>
  <c r="P22" i="90" a="1"/>
  <c r="P22" i="90" s="1"/>
  <c r="H22" i="90"/>
  <c r="Q21" i="90"/>
  <c r="P21" i="90" a="1"/>
  <c r="P21" i="90" s="1"/>
  <c r="H21" i="90"/>
  <c r="Q20" i="90"/>
  <c r="P20" i="90" a="1"/>
  <c r="P20" i="90" s="1"/>
  <c r="H20" i="90"/>
  <c r="Q19" i="90"/>
  <c r="P19" i="90" a="1"/>
  <c r="P19" i="90" s="1"/>
  <c r="H19" i="90"/>
  <c r="Q18" i="90"/>
  <c r="P18" i="90" a="1"/>
  <c r="P18" i="90" s="1"/>
  <c r="H18" i="90"/>
  <c r="Q17" i="90"/>
  <c r="P17" i="90" a="1"/>
  <c r="P17" i="90" s="1"/>
  <c r="H17" i="90"/>
  <c r="Q16" i="90"/>
  <c r="P16" i="90" a="1"/>
  <c r="P16" i="90" s="1"/>
  <c r="H16" i="90"/>
  <c r="Q15" i="90"/>
  <c r="P15" i="90" a="1"/>
  <c r="P15" i="90" s="1"/>
  <c r="H15" i="90"/>
  <c r="R15" i="90" s="1" a="1"/>
  <c r="R15" i="90" s="1"/>
  <c r="Q14" i="90"/>
  <c r="P14" i="90" a="1"/>
  <c r="P14" i="90" s="1"/>
  <c r="H14" i="90"/>
  <c r="Q13" i="90"/>
  <c r="P13" i="90" a="1"/>
  <c r="P13" i="90" s="1"/>
  <c r="H13" i="90"/>
  <c r="R13" i="90" s="1" a="1"/>
  <c r="R13" i="90" s="1"/>
  <c r="Q12" i="90"/>
  <c r="P12" i="90" a="1"/>
  <c r="P12" i="90" s="1"/>
  <c r="H12" i="90"/>
  <c r="Q11" i="90"/>
  <c r="P11" i="90" a="1"/>
  <c r="P11" i="90" s="1"/>
  <c r="H11" i="90"/>
  <c r="Q10" i="90"/>
  <c r="P10" i="90" a="1"/>
  <c r="P10" i="90" s="1"/>
  <c r="H10" i="90"/>
  <c r="Q9" i="90"/>
  <c r="P9" i="90" a="1"/>
  <c r="P9" i="90" s="1"/>
  <c r="H9" i="90"/>
  <c r="R9" i="90" s="1" a="1"/>
  <c r="R9" i="90" s="1"/>
  <c r="Q8" i="90"/>
  <c r="P8" i="90" a="1"/>
  <c r="P8" i="90" s="1"/>
  <c r="H8" i="90"/>
  <c r="R8" i="90" s="1" a="1"/>
  <c r="R8" i="90" s="1"/>
  <c r="Q7" i="90"/>
  <c r="P7" i="90" a="1"/>
  <c r="P7" i="90" s="1"/>
  <c r="H7" i="90"/>
  <c r="Q6" i="90"/>
  <c r="P6" i="90" a="1"/>
  <c r="P6" i="90" s="1"/>
  <c r="H6" i="90"/>
  <c r="Q5" i="90"/>
  <c r="P5" i="90" a="1"/>
  <c r="P5" i="90" s="1"/>
  <c r="H5" i="90"/>
  <c r="Q28" i="89"/>
  <c r="P28" i="89" a="1"/>
  <c r="P28" i="89" s="1"/>
  <c r="H28" i="89"/>
  <c r="R28" i="89" s="1" a="1"/>
  <c r="R28" i="89" s="1"/>
  <c r="Q27" i="89"/>
  <c r="P27" i="89" a="1"/>
  <c r="P27" i="89" s="1"/>
  <c r="H27" i="89"/>
  <c r="Q26" i="89"/>
  <c r="P26" i="89" a="1"/>
  <c r="P26" i="89" s="1"/>
  <c r="H26" i="89"/>
  <c r="Q25" i="89"/>
  <c r="P25" i="89" a="1"/>
  <c r="P25" i="89" s="1"/>
  <c r="H25" i="89"/>
  <c r="Q24" i="89"/>
  <c r="P24" i="89" a="1"/>
  <c r="P24" i="89" s="1"/>
  <c r="H24" i="89"/>
  <c r="Q23" i="89"/>
  <c r="P23" i="89" a="1"/>
  <c r="P23" i="89" s="1"/>
  <c r="H23" i="89"/>
  <c r="R23" i="89" s="1" a="1"/>
  <c r="R23" i="89" s="1"/>
  <c r="Q22" i="89"/>
  <c r="P22" i="89" a="1"/>
  <c r="P22" i="89" s="1"/>
  <c r="H22" i="89"/>
  <c r="Q21" i="89"/>
  <c r="P21" i="89" a="1"/>
  <c r="P21" i="89" s="1"/>
  <c r="H21" i="89"/>
  <c r="Q20" i="89"/>
  <c r="P20" i="89" a="1"/>
  <c r="P20" i="89" s="1"/>
  <c r="H20" i="89"/>
  <c r="Q19" i="89"/>
  <c r="P19" i="89" a="1"/>
  <c r="P19" i="89" s="1"/>
  <c r="H19" i="89"/>
  <c r="Q18" i="89"/>
  <c r="P18" i="89" a="1"/>
  <c r="P18" i="89" s="1"/>
  <c r="H18" i="89"/>
  <c r="Q17" i="89"/>
  <c r="P17" i="89" a="1"/>
  <c r="P17" i="89" s="1"/>
  <c r="H17" i="89"/>
  <c r="Q16" i="89"/>
  <c r="P16" i="89" a="1"/>
  <c r="P16" i="89" s="1"/>
  <c r="H16" i="89"/>
  <c r="R16" i="89" s="1" a="1"/>
  <c r="R16" i="89" s="1"/>
  <c r="Q15" i="89"/>
  <c r="P15" i="89" a="1"/>
  <c r="P15" i="89" s="1"/>
  <c r="H15" i="89"/>
  <c r="Q14" i="89"/>
  <c r="P14" i="89" a="1"/>
  <c r="P14" i="89" s="1"/>
  <c r="H14" i="89"/>
  <c r="Q13" i="89"/>
  <c r="P13" i="89" a="1"/>
  <c r="P13" i="89" s="1"/>
  <c r="H13" i="89"/>
  <c r="R13" i="89" s="1" a="1"/>
  <c r="R13" i="89" s="1"/>
  <c r="Q12" i="89"/>
  <c r="P12" i="89" a="1"/>
  <c r="P12" i="89" s="1"/>
  <c r="H12" i="89"/>
  <c r="Q11" i="89"/>
  <c r="P11" i="89" a="1"/>
  <c r="P11" i="89" s="1"/>
  <c r="H11" i="89"/>
  <c r="Q10" i="89"/>
  <c r="P10" i="89" a="1"/>
  <c r="P10" i="89" s="1"/>
  <c r="H10" i="89"/>
  <c r="Q9" i="89"/>
  <c r="P9" i="89" a="1"/>
  <c r="P9" i="89" s="1"/>
  <c r="H9" i="89"/>
  <c r="R9" i="89" s="1" a="1"/>
  <c r="R9" i="89" s="1"/>
  <c r="Q8" i="89"/>
  <c r="P8" i="89" a="1"/>
  <c r="P8" i="89" s="1"/>
  <c r="H8" i="89"/>
  <c r="Q7" i="89"/>
  <c r="P7" i="89" a="1"/>
  <c r="P7" i="89" s="1"/>
  <c r="H7" i="89"/>
  <c r="Q6" i="89"/>
  <c r="P6" i="89" a="1"/>
  <c r="P6" i="89" s="1"/>
  <c r="H6" i="89"/>
  <c r="Q5" i="89"/>
  <c r="P5" i="89" a="1"/>
  <c r="P5" i="89" s="1"/>
  <c r="H5" i="89"/>
  <c r="Q35" i="88"/>
  <c r="P35" i="88" a="1"/>
  <c r="P35" i="88" s="1"/>
  <c r="H35" i="88"/>
  <c r="R35" i="88" s="1" a="1"/>
  <c r="R35" i="88" s="1"/>
  <c r="Q34" i="88"/>
  <c r="P34" i="88" a="1"/>
  <c r="P34" i="88" s="1"/>
  <c r="H34" i="88"/>
  <c r="R34" i="88" s="1" a="1"/>
  <c r="R34" i="88" s="1"/>
  <c r="Q33" i="88"/>
  <c r="P33" i="88" a="1"/>
  <c r="P33" i="88" s="1"/>
  <c r="H33" i="88"/>
  <c r="Q32" i="88"/>
  <c r="P32" i="88" a="1"/>
  <c r="P32" i="88" s="1"/>
  <c r="H32" i="88"/>
  <c r="Q31" i="88"/>
  <c r="P31" i="88" a="1"/>
  <c r="P31" i="88" s="1"/>
  <c r="H31" i="88"/>
  <c r="Q30" i="88"/>
  <c r="P30" i="88" a="1"/>
  <c r="P30" i="88" s="1"/>
  <c r="H30" i="88"/>
  <c r="Q29" i="88"/>
  <c r="P29" i="88" a="1"/>
  <c r="P29" i="88" s="1"/>
  <c r="H29" i="88"/>
  <c r="Q28" i="88"/>
  <c r="P28" i="88" a="1"/>
  <c r="P28" i="88" s="1"/>
  <c r="H28" i="88"/>
  <c r="Q27" i="88"/>
  <c r="P27" i="88" a="1"/>
  <c r="P27" i="88" s="1"/>
  <c r="H27" i="88"/>
  <c r="Q26" i="88"/>
  <c r="P26" i="88" a="1"/>
  <c r="P26" i="88" s="1"/>
  <c r="H26" i="88"/>
  <c r="R26" i="88" s="1" a="1"/>
  <c r="R26" i="88" s="1"/>
  <c r="Q25" i="88"/>
  <c r="P25" i="88" a="1"/>
  <c r="P25" i="88" s="1"/>
  <c r="H25" i="88"/>
  <c r="Q24" i="88"/>
  <c r="P24" i="88" a="1"/>
  <c r="P24" i="88" s="1"/>
  <c r="H24" i="88"/>
  <c r="Q23" i="88"/>
  <c r="P23" i="88" a="1"/>
  <c r="P23" i="88" s="1"/>
  <c r="H23" i="88"/>
  <c r="Q22" i="88"/>
  <c r="P22" i="88" a="1"/>
  <c r="P22" i="88" s="1"/>
  <c r="H22" i="88"/>
  <c r="Q21" i="88"/>
  <c r="P21" i="88" a="1"/>
  <c r="P21" i="88" s="1"/>
  <c r="H21" i="88"/>
  <c r="R21" i="88" s="1" a="1"/>
  <c r="R21" i="88" s="1"/>
  <c r="Q20" i="88"/>
  <c r="P20" i="88" a="1"/>
  <c r="P20" i="88" s="1"/>
  <c r="H20" i="88"/>
  <c r="R20" i="88" s="1" a="1"/>
  <c r="R20" i="88" s="1"/>
  <c r="Q19" i="88"/>
  <c r="P19" i="88" a="1"/>
  <c r="P19" i="88" s="1"/>
  <c r="H19" i="88"/>
  <c r="Q18" i="88"/>
  <c r="P18" i="88" a="1"/>
  <c r="P18" i="88" s="1"/>
  <c r="H18" i="88"/>
  <c r="Q17" i="88"/>
  <c r="P17" i="88" a="1"/>
  <c r="P17" i="88" s="1"/>
  <c r="H17" i="88"/>
  <c r="R17" i="88" s="1" a="1"/>
  <c r="R17" i="88" s="1"/>
  <c r="Q16" i="88"/>
  <c r="P16" i="88" a="1"/>
  <c r="P16" i="88" s="1"/>
  <c r="H16" i="88"/>
  <c r="Q15" i="88"/>
  <c r="P15" i="88" a="1"/>
  <c r="P15" i="88" s="1"/>
  <c r="H15" i="88"/>
  <c r="Q14" i="88"/>
  <c r="P14" i="88" a="1"/>
  <c r="P14" i="88" s="1"/>
  <c r="H14" i="88"/>
  <c r="Q13" i="88"/>
  <c r="P13" i="88" a="1"/>
  <c r="P13" i="88" s="1"/>
  <c r="H13" i="88"/>
  <c r="Q12" i="88"/>
  <c r="P12" i="88" a="1"/>
  <c r="P12" i="88" s="1"/>
  <c r="H12" i="88"/>
  <c r="R12" i="88" s="1" a="1"/>
  <c r="R12" i="88" s="1"/>
  <c r="Q11" i="88"/>
  <c r="P11" i="88" a="1"/>
  <c r="P11" i="88" s="1"/>
  <c r="H11" i="88"/>
  <c r="Q10" i="88"/>
  <c r="P10" i="88" a="1"/>
  <c r="P10" i="88" s="1"/>
  <c r="H10" i="88"/>
  <c r="Q9" i="88"/>
  <c r="P9" i="88" a="1"/>
  <c r="P9" i="88" s="1"/>
  <c r="H9" i="88"/>
  <c r="Q8" i="88"/>
  <c r="P8" i="88" a="1"/>
  <c r="P8" i="88" s="1"/>
  <c r="H8" i="88"/>
  <c r="R8" i="88" s="1" a="1"/>
  <c r="R8" i="88" s="1"/>
  <c r="Q7" i="88"/>
  <c r="P7" i="88" a="1"/>
  <c r="P7" i="88" s="1"/>
  <c r="H7" i="88"/>
  <c r="Q6" i="88"/>
  <c r="P6" i="88" a="1"/>
  <c r="P6" i="88" s="1"/>
  <c r="H6" i="88"/>
  <c r="Q5" i="88"/>
  <c r="P5" i="88" a="1"/>
  <c r="P5" i="88" s="1"/>
  <c r="H5" i="88"/>
  <c r="Q25" i="87"/>
  <c r="P25" i="87" a="1"/>
  <c r="P25" i="87" s="1"/>
  <c r="H25" i="87"/>
  <c r="Q24" i="87"/>
  <c r="P24" i="87" a="1"/>
  <c r="P24" i="87" s="1"/>
  <c r="H24" i="87"/>
  <c r="Q23" i="87"/>
  <c r="P23" i="87" a="1"/>
  <c r="P23" i="87" s="1"/>
  <c r="H23" i="87"/>
  <c r="Q22" i="87"/>
  <c r="P22" i="87" a="1"/>
  <c r="P22" i="87" s="1"/>
  <c r="H22" i="87"/>
  <c r="Q21" i="87"/>
  <c r="P21" i="87" a="1"/>
  <c r="P21" i="87" s="1"/>
  <c r="H21" i="87"/>
  <c r="Q20" i="87"/>
  <c r="P20" i="87" a="1"/>
  <c r="P20" i="87" s="1"/>
  <c r="H20" i="87"/>
  <c r="Q19" i="87"/>
  <c r="P19" i="87" a="1"/>
  <c r="P19" i="87" s="1"/>
  <c r="H19" i="87"/>
  <c r="Q18" i="87"/>
  <c r="P18" i="87" a="1"/>
  <c r="P18" i="87" s="1"/>
  <c r="H18" i="87"/>
  <c r="Q17" i="87"/>
  <c r="P17" i="87" a="1"/>
  <c r="P17" i="87" s="1"/>
  <c r="H17" i="87"/>
  <c r="Q16" i="87"/>
  <c r="P16" i="87" a="1"/>
  <c r="P16" i="87" s="1"/>
  <c r="H16" i="87"/>
  <c r="Q15" i="87"/>
  <c r="P15" i="87" a="1"/>
  <c r="P15" i="87" s="1"/>
  <c r="H15" i="87"/>
  <c r="Q14" i="87"/>
  <c r="P14" i="87" a="1"/>
  <c r="P14" i="87" s="1"/>
  <c r="H14" i="87"/>
  <c r="R14" i="87" s="1" a="1"/>
  <c r="R14" i="87" s="1"/>
  <c r="Q13" i="87"/>
  <c r="P13" i="87" a="1"/>
  <c r="P13" i="87" s="1"/>
  <c r="H13" i="87"/>
  <c r="R13" i="87" s="1" a="1"/>
  <c r="R13" i="87" s="1"/>
  <c r="Q12" i="87"/>
  <c r="P12" i="87" a="1"/>
  <c r="P12" i="87" s="1"/>
  <c r="H12" i="87"/>
  <c r="Q11" i="87"/>
  <c r="P11" i="87" a="1"/>
  <c r="P11" i="87" s="1"/>
  <c r="H11" i="87"/>
  <c r="Q10" i="87"/>
  <c r="P10" i="87" a="1"/>
  <c r="P10" i="87" s="1"/>
  <c r="H10" i="87"/>
  <c r="R10" i="87" s="1" a="1"/>
  <c r="R10" i="87" s="1"/>
  <c r="Q9" i="87"/>
  <c r="P9" i="87" a="1"/>
  <c r="P9" i="87" s="1"/>
  <c r="H9" i="87"/>
  <c r="Q8" i="87"/>
  <c r="P8" i="87" a="1"/>
  <c r="P8" i="87" s="1"/>
  <c r="H8" i="87"/>
  <c r="Q7" i="87"/>
  <c r="P7" i="87" a="1"/>
  <c r="P7" i="87" s="1"/>
  <c r="H7" i="87"/>
  <c r="Q6" i="87"/>
  <c r="P6" i="87" a="1"/>
  <c r="P6" i="87" s="1"/>
  <c r="H6" i="87"/>
  <c r="Q5" i="87"/>
  <c r="P5" i="87" a="1"/>
  <c r="P5" i="87" s="1"/>
  <c r="H5" i="87"/>
  <c r="R5" i="87" s="1" a="1"/>
  <c r="R5" i="87" s="1"/>
  <c r="Q73" i="86"/>
  <c r="P73" i="86" a="1"/>
  <c r="P73" i="86" s="1"/>
  <c r="Q72" i="86"/>
  <c r="P72" i="86" a="1"/>
  <c r="P72" i="86" s="1"/>
  <c r="Q71" i="86"/>
  <c r="P71" i="86" a="1"/>
  <c r="P71" i="86" s="1"/>
  <c r="Q70" i="86"/>
  <c r="P70" i="86" a="1"/>
  <c r="P70" i="86" s="1"/>
  <c r="Q69" i="86"/>
  <c r="P69" i="86" a="1"/>
  <c r="P69" i="86" s="1"/>
  <c r="Q68" i="86"/>
  <c r="P68" i="86" a="1"/>
  <c r="P68" i="86" s="1"/>
  <c r="Q67" i="86"/>
  <c r="P67" i="86" a="1"/>
  <c r="P67" i="86" s="1"/>
  <c r="Q66" i="86"/>
  <c r="P66" i="86" a="1"/>
  <c r="P66" i="86" s="1"/>
  <c r="Q65" i="86"/>
  <c r="P65" i="86" a="1"/>
  <c r="P65" i="86" s="1"/>
  <c r="Q64" i="86"/>
  <c r="P64" i="86" a="1"/>
  <c r="P64" i="86" s="1"/>
  <c r="Q63" i="86"/>
  <c r="P63" i="86" a="1"/>
  <c r="P63" i="86" s="1"/>
  <c r="R63" i="86" a="1"/>
  <c r="R63" i="86" s="1"/>
  <c r="Q62" i="86"/>
  <c r="P62" i="86" a="1"/>
  <c r="P62" i="86" s="1"/>
  <c r="Q61" i="86"/>
  <c r="P61" i="86" a="1"/>
  <c r="P61" i="86" s="1"/>
  <c r="Q60" i="86"/>
  <c r="P60" i="86" a="1"/>
  <c r="P60" i="86" s="1"/>
  <c r="Q59" i="86"/>
  <c r="P59" i="86" a="1"/>
  <c r="P59" i="86" s="1"/>
  <c r="Q58" i="86"/>
  <c r="P58" i="86" a="1"/>
  <c r="P58" i="86" s="1"/>
  <c r="Q57" i="86"/>
  <c r="P57" i="86" a="1"/>
  <c r="P57" i="86" s="1"/>
  <c r="Q56" i="86"/>
  <c r="P56" i="86" a="1"/>
  <c r="P56" i="86" s="1"/>
  <c r="Q55" i="86"/>
  <c r="P55" i="86" a="1"/>
  <c r="P55" i="86" s="1"/>
  <c r="Q54" i="86"/>
  <c r="P54" i="86" a="1"/>
  <c r="P54" i="86" s="1"/>
  <c r="Q53" i="86"/>
  <c r="P53" i="86" a="1"/>
  <c r="P53" i="86" s="1"/>
  <c r="Q52" i="86"/>
  <c r="P52" i="86" a="1"/>
  <c r="P52" i="86" s="1"/>
  <c r="Q51" i="86"/>
  <c r="P51" i="86" a="1"/>
  <c r="P51" i="86" s="1"/>
  <c r="R51" i="86" a="1"/>
  <c r="R51" i="86" s="1"/>
  <c r="Q50" i="86"/>
  <c r="P50" i="86" a="1"/>
  <c r="P50" i="86" s="1"/>
  <c r="Q49" i="86"/>
  <c r="P49" i="86" a="1"/>
  <c r="P49" i="86" s="1"/>
  <c r="Q48" i="86"/>
  <c r="P48" i="86" a="1"/>
  <c r="P48" i="86" s="1"/>
  <c r="Q47" i="86"/>
  <c r="P47" i="86" a="1"/>
  <c r="P47" i="86" s="1"/>
  <c r="Q46" i="86"/>
  <c r="P46" i="86" a="1"/>
  <c r="P46" i="86" s="1"/>
  <c r="Q45" i="86"/>
  <c r="P45" i="86" a="1"/>
  <c r="P45" i="86" s="1"/>
  <c r="Q44" i="86"/>
  <c r="P44" i="86" a="1"/>
  <c r="P44" i="86" s="1"/>
  <c r="Q43" i="86"/>
  <c r="P43" i="86" a="1"/>
  <c r="P43" i="86" s="1"/>
  <c r="Q42" i="86"/>
  <c r="P42" i="86" a="1"/>
  <c r="P42" i="86" s="1"/>
  <c r="R42" i="86" a="1"/>
  <c r="R42" i="86" s="1"/>
  <c r="Q41" i="86"/>
  <c r="P41" i="86" a="1"/>
  <c r="P41" i="86" s="1"/>
  <c r="Q40" i="86"/>
  <c r="P40" i="86" a="1"/>
  <c r="P40" i="86" s="1"/>
  <c r="R40" i="86" a="1"/>
  <c r="R40" i="86" s="1"/>
  <c r="Q39" i="86"/>
  <c r="P39" i="86" a="1"/>
  <c r="P39" i="86" s="1"/>
  <c r="Q38" i="86"/>
  <c r="P38" i="86" a="1"/>
  <c r="P38" i="86" s="1"/>
  <c r="R38" i="86" a="1"/>
  <c r="R38" i="86" s="1"/>
  <c r="Q37" i="86"/>
  <c r="P37" i="86" a="1"/>
  <c r="P37" i="86" s="1"/>
  <c r="Q36" i="86"/>
  <c r="P36" i="86" a="1"/>
  <c r="P36" i="86" s="1"/>
  <c r="Q35" i="86"/>
  <c r="P35" i="86" a="1"/>
  <c r="P35" i="86" s="1"/>
  <c r="Q34" i="86"/>
  <c r="P34" i="86" a="1"/>
  <c r="P34" i="86" s="1"/>
  <c r="Q33" i="86"/>
  <c r="P33" i="86" a="1"/>
  <c r="P33" i="86" s="1"/>
  <c r="Q32" i="86"/>
  <c r="P32" i="86" a="1"/>
  <c r="P32" i="86" s="1"/>
  <c r="Q31" i="86"/>
  <c r="P31" i="86" a="1"/>
  <c r="P31" i="86" s="1"/>
  <c r="Q30" i="86"/>
  <c r="P30" i="86" a="1"/>
  <c r="P30" i="86" s="1"/>
  <c r="Q29" i="86"/>
  <c r="P29" i="86" a="1"/>
  <c r="P29" i="86" s="1"/>
  <c r="R29" i="86" a="1"/>
  <c r="R29" i="86" s="1"/>
  <c r="Q28" i="86"/>
  <c r="P28" i="86" a="1"/>
  <c r="P28" i="86" s="1"/>
  <c r="Q27" i="86"/>
  <c r="P27" i="86" a="1"/>
  <c r="P27" i="86" s="1"/>
  <c r="R27" i="86" a="1"/>
  <c r="R27" i="86" s="1"/>
  <c r="Q26" i="86"/>
  <c r="P26" i="86" a="1"/>
  <c r="P26" i="86" s="1"/>
  <c r="Q25" i="86"/>
  <c r="P25" i="86" a="1"/>
  <c r="P25" i="86" s="1"/>
  <c r="Q24" i="86"/>
  <c r="P24" i="86" a="1"/>
  <c r="P24" i="86" s="1"/>
  <c r="Q23" i="86"/>
  <c r="P23" i="86" a="1"/>
  <c r="P23" i="86" s="1"/>
  <c r="Q22" i="86"/>
  <c r="P22" i="86" a="1"/>
  <c r="P22" i="86" s="1"/>
  <c r="R22" i="86" a="1"/>
  <c r="R22" i="86" s="1"/>
  <c r="Q21" i="86"/>
  <c r="P21" i="86" a="1"/>
  <c r="P21" i="86" s="1"/>
  <c r="Q20" i="86"/>
  <c r="P20" i="86" a="1"/>
  <c r="P20" i="86" s="1"/>
  <c r="Q19" i="86"/>
  <c r="P19" i="86" a="1"/>
  <c r="P19" i="86" s="1"/>
  <c r="Q18" i="86"/>
  <c r="P18" i="86" a="1"/>
  <c r="P18" i="86" s="1"/>
  <c r="Q17" i="86"/>
  <c r="P17" i="86" a="1"/>
  <c r="P17" i="86" s="1"/>
  <c r="Q16" i="86"/>
  <c r="P16" i="86" a="1"/>
  <c r="P16" i="86" s="1"/>
  <c r="R16" i="86" a="1"/>
  <c r="R16" i="86" s="1"/>
  <c r="Q15" i="86"/>
  <c r="P15" i="86" a="1"/>
  <c r="P15" i="86" s="1"/>
  <c r="R15" i="86" a="1"/>
  <c r="R15" i="86" s="1"/>
  <c r="Q14" i="86"/>
  <c r="P14" i="86" a="1"/>
  <c r="P14" i="86" s="1"/>
  <c r="Q13" i="86"/>
  <c r="P13" i="86" a="1"/>
  <c r="P13" i="86" s="1"/>
  <c r="Q12" i="86"/>
  <c r="P12" i="86" a="1"/>
  <c r="P12" i="86" s="1"/>
  <c r="R12" i="86" a="1"/>
  <c r="R12" i="86" s="1"/>
  <c r="Q11" i="86"/>
  <c r="P11" i="86" a="1"/>
  <c r="P11" i="86" s="1"/>
  <c r="Q10" i="86"/>
  <c r="P10" i="86" a="1"/>
  <c r="P10" i="86" s="1"/>
  <c r="Q9" i="86"/>
  <c r="P9" i="86" a="1"/>
  <c r="P9" i="86" s="1"/>
  <c r="R9" i="86" a="1"/>
  <c r="R9" i="86" s="1"/>
  <c r="Q8" i="86"/>
  <c r="P8" i="86" a="1"/>
  <c r="P8" i="86" s="1"/>
  <c r="Q7" i="86"/>
  <c r="P7" i="86" a="1"/>
  <c r="P7" i="86" s="1"/>
  <c r="Q6" i="86"/>
  <c r="P6" i="86" a="1"/>
  <c r="P6" i="86" s="1"/>
  <c r="Q5" i="86"/>
  <c r="P5" i="86" a="1"/>
  <c r="P5" i="86" s="1"/>
  <c r="R5" i="86" a="1"/>
  <c r="R5" i="86" s="1"/>
  <c r="Q40" i="85"/>
  <c r="P40" i="85" a="1"/>
  <c r="P40" i="85" s="1"/>
  <c r="H40" i="85"/>
  <c r="Q39" i="85"/>
  <c r="P39" i="85" a="1"/>
  <c r="P39" i="85" s="1"/>
  <c r="H39" i="85"/>
  <c r="R39" i="85" s="1" a="1"/>
  <c r="R39" i="85" s="1"/>
  <c r="Q38" i="85"/>
  <c r="P38" i="85" a="1"/>
  <c r="P38" i="85" s="1"/>
  <c r="H38" i="85"/>
  <c r="R38" i="85" s="1" a="1"/>
  <c r="R38" i="85" s="1"/>
  <c r="Q37" i="85"/>
  <c r="P37" i="85" a="1"/>
  <c r="P37" i="85" s="1"/>
  <c r="H37" i="85"/>
  <c r="R37" i="85" s="1" a="1"/>
  <c r="R37" i="85" s="1"/>
  <c r="Q36" i="85"/>
  <c r="P36" i="85" a="1"/>
  <c r="P36" i="85" s="1"/>
  <c r="H36" i="85"/>
  <c r="R36" i="85" s="1" a="1"/>
  <c r="R36" i="85" s="1"/>
  <c r="Q35" i="85"/>
  <c r="P35" i="85" a="1"/>
  <c r="P35" i="85" s="1"/>
  <c r="H35" i="85"/>
  <c r="R35" i="85" s="1" a="1"/>
  <c r="R35" i="85" s="1"/>
  <c r="Q34" i="85"/>
  <c r="P34" i="85" a="1"/>
  <c r="P34" i="85" s="1"/>
  <c r="H34" i="85"/>
  <c r="R34" i="85" s="1" a="1"/>
  <c r="R34" i="85" s="1"/>
  <c r="Q33" i="85"/>
  <c r="P33" i="85" a="1"/>
  <c r="P33" i="85" s="1"/>
  <c r="H33" i="85"/>
  <c r="R33" i="85" s="1" a="1"/>
  <c r="R33" i="85" s="1"/>
  <c r="Q32" i="85"/>
  <c r="P32" i="85" a="1"/>
  <c r="P32" i="85" s="1"/>
  <c r="H32" i="85"/>
  <c r="Q31" i="85"/>
  <c r="P31" i="85" a="1"/>
  <c r="P31" i="85" s="1"/>
  <c r="H31" i="85"/>
  <c r="Q30" i="85"/>
  <c r="P30" i="85" a="1"/>
  <c r="P30" i="85" s="1"/>
  <c r="H30" i="85"/>
  <c r="R30" i="85" s="1" a="1"/>
  <c r="R30" i="85" s="1"/>
  <c r="Q29" i="85"/>
  <c r="P29" i="85" a="1"/>
  <c r="P29" i="85" s="1"/>
  <c r="H29" i="85"/>
  <c r="Q28" i="85"/>
  <c r="P28" i="85" a="1"/>
  <c r="P28" i="85" s="1"/>
  <c r="H28" i="85"/>
  <c r="R28" i="85" s="1" a="1"/>
  <c r="R28" i="85" s="1"/>
  <c r="Q27" i="85"/>
  <c r="P27" i="85" a="1"/>
  <c r="P27" i="85" s="1"/>
  <c r="H27" i="85"/>
  <c r="Q26" i="85"/>
  <c r="P26" i="85" a="1"/>
  <c r="P26" i="85" s="1"/>
  <c r="H26" i="85"/>
  <c r="Q25" i="85"/>
  <c r="P25" i="85" a="1"/>
  <c r="P25" i="85" s="1"/>
  <c r="H25" i="85"/>
  <c r="R25" i="85" s="1" a="1"/>
  <c r="R25" i="85" s="1"/>
  <c r="Q24" i="85"/>
  <c r="P24" i="85" a="1"/>
  <c r="P24" i="85" s="1"/>
  <c r="H24" i="85"/>
  <c r="R24" i="85" s="1" a="1"/>
  <c r="R24" i="85" s="1"/>
  <c r="Q23" i="85"/>
  <c r="P23" i="85" a="1"/>
  <c r="P23" i="85" s="1"/>
  <c r="H23" i="85"/>
  <c r="Q22" i="85"/>
  <c r="P22" i="85" a="1"/>
  <c r="P22" i="85" s="1"/>
  <c r="H22" i="85"/>
  <c r="R22" i="85" s="1" a="1"/>
  <c r="R22" i="85" s="1"/>
  <c r="Q21" i="85"/>
  <c r="P21" i="85" a="1"/>
  <c r="P21" i="85" s="1"/>
  <c r="H21" i="85"/>
  <c r="R21" i="85" s="1" a="1"/>
  <c r="R21" i="85" s="1"/>
  <c r="Q20" i="85"/>
  <c r="P20" i="85" a="1"/>
  <c r="P20" i="85" s="1"/>
  <c r="H20" i="85"/>
  <c r="R20" i="85" s="1" a="1"/>
  <c r="R20" i="85" s="1"/>
  <c r="Q19" i="85"/>
  <c r="P19" i="85" a="1"/>
  <c r="P19" i="85" s="1"/>
  <c r="H19" i="85"/>
  <c r="Q18" i="85"/>
  <c r="P18" i="85" a="1"/>
  <c r="P18" i="85" s="1"/>
  <c r="H18" i="85"/>
  <c r="R18" i="85" s="1" a="1"/>
  <c r="R18" i="85" s="1"/>
  <c r="Q17" i="85"/>
  <c r="P17" i="85" a="1"/>
  <c r="P17" i="85" s="1"/>
  <c r="H17" i="85"/>
  <c r="Q16" i="85"/>
  <c r="P16" i="85" a="1"/>
  <c r="P16" i="85" s="1"/>
  <c r="H16" i="85"/>
  <c r="Q15" i="85"/>
  <c r="P15" i="85" a="1"/>
  <c r="P15" i="85" s="1"/>
  <c r="H15" i="85"/>
  <c r="Q14" i="85"/>
  <c r="P14" i="85" a="1"/>
  <c r="P14" i="85" s="1"/>
  <c r="H14" i="85"/>
  <c r="Q13" i="85"/>
  <c r="P13" i="85" a="1"/>
  <c r="P13" i="85" s="1"/>
  <c r="H13" i="85"/>
  <c r="R13" i="85" s="1" a="1"/>
  <c r="R13" i="85" s="1"/>
  <c r="Q12" i="85"/>
  <c r="P12" i="85" a="1"/>
  <c r="P12" i="85" s="1"/>
  <c r="H12" i="85"/>
  <c r="Q11" i="85"/>
  <c r="P11" i="85" a="1"/>
  <c r="P11" i="85" s="1"/>
  <c r="H11" i="85"/>
  <c r="R11" i="85" s="1" a="1"/>
  <c r="R11" i="85" s="1"/>
  <c r="Q10" i="85"/>
  <c r="P10" i="85" a="1"/>
  <c r="P10" i="85" s="1"/>
  <c r="H10" i="85"/>
  <c r="R10" i="85" s="1" a="1"/>
  <c r="R10" i="85" s="1"/>
  <c r="Q9" i="85"/>
  <c r="P9" i="85" a="1"/>
  <c r="P9" i="85" s="1"/>
  <c r="H9" i="85"/>
  <c r="Q8" i="85"/>
  <c r="P8" i="85" a="1"/>
  <c r="P8" i="85" s="1"/>
  <c r="H8" i="85"/>
  <c r="Q7" i="85"/>
  <c r="H7" i="85"/>
  <c r="Q6" i="85"/>
  <c r="P6" i="85" a="1"/>
  <c r="P6" i="85" s="1"/>
  <c r="H6" i="85"/>
  <c r="R6" i="85" s="1" a="1"/>
  <c r="R6" i="85" s="1"/>
  <c r="Q5" i="85"/>
  <c r="P5" i="85" a="1"/>
  <c r="P5" i="85" s="1"/>
  <c r="H5" i="85"/>
  <c r="R5" i="85" s="1" a="1"/>
  <c r="R5" i="85" s="1"/>
  <c r="R6" i="90" l="1" a="1"/>
  <c r="R6" i="90" s="1"/>
  <c r="R10" i="90" a="1"/>
  <c r="R10" i="90" s="1"/>
  <c r="R14" i="90" a="1"/>
  <c r="R14" i="90" s="1"/>
  <c r="R33" i="90" a="1"/>
  <c r="R33" i="90" s="1"/>
  <c r="R40" i="90" a="1"/>
  <c r="R40" i="90" s="1"/>
  <c r="R44" i="90" a="1"/>
  <c r="R44" i="90" s="1"/>
  <c r="R45" i="90" a="1"/>
  <c r="R45" i="90" s="1"/>
  <c r="R58" i="90" a="1"/>
  <c r="R58" i="90" s="1"/>
  <c r="R59" i="90" a="1"/>
  <c r="R59" i="90" s="1"/>
  <c r="R73" i="90" a="1"/>
  <c r="R73" i="90" s="1"/>
  <c r="R20" i="89" a="1"/>
  <c r="R20" i="89" s="1"/>
  <c r="R13" i="88" a="1"/>
  <c r="R13" i="88" s="1"/>
  <c r="R8" i="87" a="1"/>
  <c r="R8" i="87" s="1"/>
  <c r="R15" i="87" a="1"/>
  <c r="R15" i="87" s="1"/>
  <c r="R18" i="87" a="1"/>
  <c r="R18" i="87" s="1"/>
  <c r="R19" i="87" a="1"/>
  <c r="R19" i="87" s="1"/>
  <c r="R46" i="86" a="1"/>
  <c r="R46" i="86" s="1"/>
  <c r="R14" i="85" a="1"/>
  <c r="R14" i="85" s="1"/>
  <c r="R40" i="85" a="1"/>
  <c r="R40" i="85" s="1"/>
  <c r="R8" i="85" a="1"/>
  <c r="R8" i="85" s="1"/>
  <c r="R11" i="91" a="1"/>
  <c r="R11" i="91" s="1"/>
  <c r="R7" i="91" a="1"/>
  <c r="R7" i="91" s="1"/>
  <c r="R39" i="90" a="1"/>
  <c r="R39" i="90" s="1"/>
  <c r="R61" i="90" a="1"/>
  <c r="R61" i="90" s="1"/>
  <c r="R31" i="90" a="1"/>
  <c r="R31" i="90" s="1"/>
  <c r="R70" i="90" a="1"/>
  <c r="R70" i="90" s="1"/>
  <c r="R19" i="90" a="1"/>
  <c r="R19" i="90" s="1"/>
  <c r="R54" i="90" a="1"/>
  <c r="R54" i="90" s="1"/>
  <c r="R11" i="90" a="1"/>
  <c r="R11" i="90" s="1"/>
  <c r="R18" i="90" a="1"/>
  <c r="R18" i="90" s="1"/>
  <c r="R21" i="90" a="1"/>
  <c r="R21" i="90" s="1"/>
  <c r="R30" i="90" a="1"/>
  <c r="R30" i="90" s="1"/>
  <c r="R36" i="90" a="1"/>
  <c r="R36" i="90" s="1"/>
  <c r="R43" i="90" a="1"/>
  <c r="R43" i="90" s="1"/>
  <c r="R63" i="90" a="1"/>
  <c r="R63" i="90" s="1"/>
  <c r="R22" i="90" a="1"/>
  <c r="R22" i="90" s="1"/>
  <c r="R49" i="90" a="1"/>
  <c r="R49" i="90" s="1"/>
  <c r="R82" i="90" a="1"/>
  <c r="R82" i="90" s="1"/>
  <c r="R5" i="90" a="1"/>
  <c r="R5" i="90" s="1"/>
  <c r="R35" i="90" a="1"/>
  <c r="R35" i="90" s="1"/>
  <c r="R12" i="90" a="1"/>
  <c r="R12" i="90" s="1"/>
  <c r="R32" i="90" a="1"/>
  <c r="R32" i="90" s="1"/>
  <c r="R55" i="90" a="1"/>
  <c r="R55" i="90" s="1"/>
  <c r="R27" i="90" a="1"/>
  <c r="R27" i="90" s="1"/>
  <c r="R79" i="90" a="1"/>
  <c r="R79" i="90" s="1"/>
  <c r="R60" i="90" a="1"/>
  <c r="R60" i="90" s="1"/>
  <c r="R78" i="90" a="1"/>
  <c r="R78" i="90" s="1"/>
  <c r="R19" i="89" a="1"/>
  <c r="R19" i="89" s="1"/>
  <c r="R24" i="89" a="1"/>
  <c r="R24" i="89" s="1"/>
  <c r="R22" i="89" a="1"/>
  <c r="R22" i="89" s="1"/>
  <c r="R17" i="89" a="1"/>
  <c r="R17" i="89" s="1"/>
  <c r="R7" i="89" a="1"/>
  <c r="R7" i="89" s="1"/>
  <c r="R6" i="89" a="1"/>
  <c r="R6" i="89" s="1"/>
  <c r="R10" i="89" a="1"/>
  <c r="R10" i="89" s="1"/>
  <c r="R18" i="89" a="1"/>
  <c r="R18" i="89" s="1"/>
  <c r="R25" i="89" a="1"/>
  <c r="R25" i="89" s="1"/>
  <c r="R27" i="89" a="1"/>
  <c r="R27" i="89" s="1"/>
  <c r="R10" i="88" a="1"/>
  <c r="R10" i="88" s="1"/>
  <c r="R14" i="88" a="1"/>
  <c r="R14" i="88" s="1"/>
  <c r="R11" i="88" a="1"/>
  <c r="R11" i="88" s="1"/>
  <c r="R23" i="88" a="1"/>
  <c r="R23" i="88" s="1"/>
  <c r="R24" i="88" a="1"/>
  <c r="R24" i="88" s="1"/>
  <c r="R32" i="88" a="1"/>
  <c r="R32" i="88" s="1"/>
  <c r="R29" i="88" a="1"/>
  <c r="R29" i="88" s="1"/>
  <c r="R25" i="88" a="1"/>
  <c r="R25" i="88" s="1"/>
  <c r="R22" i="87" a="1"/>
  <c r="R22" i="87" s="1"/>
  <c r="R21" i="87" a="1"/>
  <c r="R21" i="87" s="1"/>
  <c r="R7" i="87" a="1"/>
  <c r="R7" i="87" s="1"/>
  <c r="R25" i="87" a="1"/>
  <c r="R25" i="87" s="1"/>
  <c r="R11" i="87" a="1"/>
  <c r="R11" i="87" s="1"/>
  <c r="R20" i="87" a="1"/>
  <c r="R20" i="87" s="1"/>
  <c r="R47" i="86" a="1"/>
  <c r="R47" i="86" s="1"/>
  <c r="R49" i="86" a="1"/>
  <c r="R49" i="86" s="1"/>
  <c r="R28" i="86" a="1"/>
  <c r="R28" i="86" s="1"/>
  <c r="R32" i="86" a="1"/>
  <c r="R32" i="86" s="1"/>
  <c r="R34" i="86" a="1"/>
  <c r="R34" i="86" s="1"/>
  <c r="R48" i="86" a="1"/>
  <c r="R48" i="86" s="1"/>
  <c r="R45" i="86" a="1"/>
  <c r="R45" i="86" s="1"/>
  <c r="R67" i="86" a="1"/>
  <c r="R67" i="86" s="1"/>
  <c r="R30" i="86" a="1"/>
  <c r="R30" i="86" s="1"/>
  <c r="R44" i="86" a="1"/>
  <c r="R44" i="86" s="1"/>
  <c r="R20" i="86" a="1"/>
  <c r="R20" i="86" s="1"/>
  <c r="R37" i="86" a="1"/>
  <c r="R37" i="86" s="1"/>
  <c r="R7" i="86" a="1"/>
  <c r="R7" i="86" s="1"/>
  <c r="R19" i="86" a="1"/>
  <c r="R19" i="86" s="1"/>
  <c r="R36" i="86" a="1"/>
  <c r="R36" i="86" s="1"/>
  <c r="R35" i="86" a="1"/>
  <c r="R35" i="86" s="1"/>
  <c r="R41" i="86" a="1"/>
  <c r="R41" i="86" s="1"/>
  <c r="R56" i="86" a="1"/>
  <c r="R56" i="86" s="1"/>
  <c r="R52" i="86" a="1"/>
  <c r="R52" i="86" s="1"/>
  <c r="R50" i="86" a="1"/>
  <c r="R50" i="86" s="1"/>
  <c r="R57" i="86" a="1"/>
  <c r="R57" i="86" s="1"/>
  <c r="R58" i="86" a="1"/>
  <c r="R58" i="86" s="1"/>
  <c r="R66" i="86" a="1"/>
  <c r="R66" i="86" s="1"/>
  <c r="R68" i="86" a="1"/>
  <c r="R68" i="86" s="1"/>
  <c r="R27" i="85" a="1"/>
  <c r="R27" i="85" s="1"/>
  <c r="R16" i="85" a="1"/>
  <c r="R16" i="85" s="1"/>
  <c r="R32" i="85" a="1"/>
  <c r="R32" i="85" s="1"/>
  <c r="R15" i="85" a="1"/>
  <c r="R15" i="85" s="1"/>
  <c r="R29" i="85" a="1"/>
  <c r="R29" i="85" s="1"/>
  <c r="R9" i="85" a="1"/>
  <c r="R9" i="85" s="1"/>
  <c r="R15" i="89" a="1"/>
  <c r="R15" i="89" s="1"/>
  <c r="R21" i="89" a="1"/>
  <c r="R21" i="89" s="1"/>
  <c r="R5" i="89" a="1"/>
  <c r="R5" i="89" s="1"/>
  <c r="R11" i="89" a="1"/>
  <c r="R11" i="89" s="1"/>
  <c r="R8" i="89" a="1"/>
  <c r="R8" i="89" s="1"/>
  <c r="R12" i="89" a="1"/>
  <c r="R12" i="89" s="1"/>
  <c r="R26" i="89" a="1"/>
  <c r="R26" i="89" s="1"/>
  <c r="R14" i="89" a="1"/>
  <c r="R14" i="89" s="1"/>
  <c r="R64" i="90" a="1"/>
  <c r="R64" i="90" s="1"/>
  <c r="R24" i="90" a="1"/>
  <c r="R24" i="90" s="1"/>
  <c r="R7" i="90" a="1"/>
  <c r="R7" i="90" s="1"/>
  <c r="R56" i="90" a="1"/>
  <c r="R56" i="90" s="1"/>
  <c r="R62" i="90" a="1"/>
  <c r="R62" i="90" s="1"/>
  <c r="R66" i="90" a="1"/>
  <c r="R66" i="90" s="1"/>
  <c r="R67" i="90" a="1"/>
  <c r="R67" i="90" s="1"/>
  <c r="R57" i="90" a="1"/>
  <c r="R57" i="90" s="1"/>
  <c r="R85" i="90" a="1"/>
  <c r="R85" i="90" s="1"/>
  <c r="R86" i="90" a="1"/>
  <c r="R86" i="90" s="1"/>
  <c r="R46" i="90" a="1"/>
  <c r="R46" i="90" s="1"/>
  <c r="R83" i="90" a="1"/>
  <c r="R83" i="90" s="1"/>
  <c r="R84" i="90" a="1"/>
  <c r="R84" i="90" s="1"/>
  <c r="R16" i="90" a="1"/>
  <c r="R16" i="90" s="1"/>
  <c r="R20" i="90" a="1"/>
  <c r="R20" i="90" s="1"/>
  <c r="R42" i="90" a="1"/>
  <c r="R42" i="90" s="1"/>
  <c r="R26" i="90" a="1"/>
  <c r="R26" i="90" s="1"/>
  <c r="R28" i="90" a="1"/>
  <c r="R28" i="90" s="1"/>
  <c r="R68" i="90" a="1"/>
  <c r="R68" i="90" s="1"/>
  <c r="R23" i="90" a="1"/>
  <c r="R23" i="90" s="1"/>
  <c r="R71" i="90" a="1"/>
  <c r="R71" i="90" s="1"/>
  <c r="R17" i="90" a="1"/>
  <c r="R17" i="90" s="1"/>
  <c r="R38" i="90" a="1"/>
  <c r="R38" i="90" s="1"/>
  <c r="R51" i="90" a="1"/>
  <c r="R51" i="90" s="1"/>
  <c r="R65" i="90" a="1"/>
  <c r="R65" i="90" s="1"/>
  <c r="R6" i="91" a="1"/>
  <c r="R6" i="91" s="1"/>
  <c r="R9" i="91" a="1"/>
  <c r="R9" i="91" s="1"/>
  <c r="R8" i="91" a="1"/>
  <c r="R8" i="91" s="1"/>
  <c r="R7" i="88" a="1"/>
  <c r="R7" i="88" s="1"/>
  <c r="R15" i="88" a="1"/>
  <c r="R15" i="88" s="1"/>
  <c r="R9" i="88" a="1"/>
  <c r="R9" i="88" s="1"/>
  <c r="R18" i="88" a="1"/>
  <c r="R18" i="88" s="1"/>
  <c r="R5" i="88" a="1"/>
  <c r="R5" i="88" s="1"/>
  <c r="R6" i="88" a="1"/>
  <c r="R6" i="88" s="1"/>
  <c r="R19" i="88" a="1"/>
  <c r="R19" i="88" s="1"/>
  <c r="R30" i="88" a="1"/>
  <c r="R30" i="88" s="1"/>
  <c r="R16" i="88" a="1"/>
  <c r="R16" i="88" s="1"/>
  <c r="R27" i="88" a="1"/>
  <c r="R27" i="88" s="1"/>
  <c r="R22" i="88" a="1"/>
  <c r="R22" i="88" s="1"/>
  <c r="R28" i="88" a="1"/>
  <c r="R28" i="88" s="1"/>
  <c r="R33" i="88" a="1"/>
  <c r="R33" i="88" s="1"/>
  <c r="R31" i="88" a="1"/>
  <c r="R31" i="88" s="1"/>
  <c r="R16" i="87" a="1"/>
  <c r="R16" i="87" s="1"/>
  <c r="R23" i="87" a="1"/>
  <c r="R23" i="87" s="1"/>
  <c r="R6" i="87" a="1"/>
  <c r="R6" i="87" s="1"/>
  <c r="R12" i="87" a="1"/>
  <c r="R12" i="87" s="1"/>
  <c r="R24" i="87" a="1"/>
  <c r="R24" i="87" s="1"/>
  <c r="R17" i="87" a="1"/>
  <c r="R17" i="87" s="1"/>
  <c r="R9" i="87" a="1"/>
  <c r="R9" i="87" s="1"/>
  <c r="R18" i="86" a="1"/>
  <c r="R18" i="86" s="1"/>
  <c r="R54" i="86" a="1"/>
  <c r="R54" i="86" s="1"/>
  <c r="R14" i="86" a="1"/>
  <c r="R14" i="86" s="1"/>
  <c r="R17" i="86" a="1"/>
  <c r="R17" i="86" s="1"/>
  <c r="R13" i="86" a="1"/>
  <c r="R13" i="86" s="1"/>
  <c r="R23" i="86" a="1"/>
  <c r="R23" i="86" s="1"/>
  <c r="R25" i="86" a="1"/>
  <c r="R25" i="86" s="1"/>
  <c r="R43" i="86" a="1"/>
  <c r="R43" i="86" s="1"/>
  <c r="R10" i="86" a="1"/>
  <c r="R10" i="86" s="1"/>
  <c r="R62" i="86" a="1"/>
  <c r="R62" i="86" s="1"/>
  <c r="R6" i="86" a="1"/>
  <c r="R6" i="86" s="1"/>
  <c r="R24" i="86" a="1"/>
  <c r="R24" i="86" s="1"/>
  <c r="R33" i="86" a="1"/>
  <c r="R33" i="86" s="1"/>
  <c r="R71" i="86" a="1"/>
  <c r="R71" i="86" s="1"/>
  <c r="R11" i="86" a="1"/>
  <c r="R11" i="86" s="1"/>
  <c r="R26" i="86" a="1"/>
  <c r="R26" i="86" s="1"/>
  <c r="R39" i="86" a="1"/>
  <c r="R39" i="86" s="1"/>
  <c r="R55" i="86" a="1"/>
  <c r="R55" i="86" s="1"/>
  <c r="R59" i="86" a="1"/>
  <c r="R59" i="86" s="1"/>
  <c r="R61" i="86" a="1"/>
  <c r="R61" i="86" s="1"/>
  <c r="R70" i="86" a="1"/>
  <c r="R70" i="86" s="1"/>
  <c r="R73" i="86" a="1"/>
  <c r="R73" i="86" s="1"/>
  <c r="R8" i="86" a="1"/>
  <c r="R8" i="86" s="1"/>
  <c r="R21" i="86" a="1"/>
  <c r="R21" i="86" s="1"/>
  <c r="R31" i="86" a="1"/>
  <c r="R31" i="86" s="1"/>
  <c r="R53" i="86" a="1"/>
  <c r="R53" i="86" s="1"/>
  <c r="R65" i="86" a="1"/>
  <c r="R65" i="86" s="1"/>
  <c r="R69" i="86" a="1"/>
  <c r="R69" i="86" s="1"/>
  <c r="R72" i="86" a="1"/>
  <c r="R72" i="86" s="1"/>
  <c r="R60" i="86" a="1"/>
  <c r="R60" i="86" s="1"/>
  <c r="R64" i="86" a="1"/>
  <c r="R64" i="86" s="1"/>
  <c r="R17" i="85" a="1"/>
  <c r="R17" i="85" s="1"/>
  <c r="R7" i="85" a="1"/>
  <c r="R7" i="85" s="1"/>
  <c r="R26" i="85" a="1"/>
  <c r="R26" i="85" s="1"/>
  <c r="R19" i="85" a="1"/>
  <c r="R19" i="85" s="1"/>
  <c r="R12" i="85" a="1"/>
  <c r="R12" i="85" s="1"/>
  <c r="R23" i="85" a="1"/>
  <c r="R23" i="85" s="1"/>
  <c r="R31" i="85" a="1"/>
  <c r="R31" i="85" s="1"/>
  <c r="S7" i="85" l="1" a="1"/>
  <c r="S7" i="85" s="1"/>
  <c r="AF7" i="85" s="1"/>
  <c r="S8" i="91" a="1"/>
  <c r="S8" i="91" s="1"/>
  <c r="AF8" i="91" s="1"/>
  <c r="S6" i="91" a="1"/>
  <c r="S6" i="91" s="1"/>
  <c r="AF6" i="91" s="1"/>
  <c r="S9" i="91" a="1"/>
  <c r="S9" i="91" s="1"/>
  <c r="AF9" i="91" s="1"/>
  <c r="S68" i="90" a="1"/>
  <c r="S68" i="90" s="1"/>
  <c r="AF68" i="90" s="1"/>
  <c r="S67" i="90" a="1"/>
  <c r="S67" i="90" s="1"/>
  <c r="AF67" i="90" s="1"/>
  <c r="S51" i="90" a="1"/>
  <c r="S51" i="90" s="1"/>
  <c r="AF51" i="90" s="1"/>
  <c r="S26" i="90" a="1"/>
  <c r="S26" i="90" s="1"/>
  <c r="AF26" i="90" s="1"/>
  <c r="S65" i="90" a="1"/>
  <c r="S65" i="90" s="1"/>
  <c r="AF65" i="90" s="1"/>
  <c r="S17" i="90" a="1"/>
  <c r="S17" i="90" s="1"/>
  <c r="AF17" i="90" s="1"/>
  <c r="S11" i="89" a="1"/>
  <c r="S11" i="89" s="1"/>
  <c r="AF11" i="89" s="1"/>
  <c r="S26" i="89" a="1"/>
  <c r="S26" i="89" s="1"/>
  <c r="AF26" i="89" s="1"/>
  <c r="S5" i="89" a="1"/>
  <c r="S5" i="89" s="1"/>
  <c r="AF5" i="89" s="1"/>
  <c r="S12" i="89" a="1"/>
  <c r="S12" i="89" s="1"/>
  <c r="AF12" i="89" s="1"/>
  <c r="S8" i="89" a="1"/>
  <c r="S8" i="89" s="1"/>
  <c r="AF8" i="89" s="1"/>
  <c r="S14" i="89" a="1"/>
  <c r="S14" i="89" s="1"/>
  <c r="AF14" i="89" s="1"/>
  <c r="S15" i="89" a="1"/>
  <c r="S15" i="89" s="1"/>
  <c r="AF15" i="89" s="1"/>
  <c r="S31" i="88" a="1"/>
  <c r="S31" i="88" s="1"/>
  <c r="AF31" i="88" s="1"/>
  <c r="S22" i="88" a="1"/>
  <c r="S22" i="88" s="1"/>
  <c r="AF22" i="88" s="1"/>
  <c r="S16" i="88" a="1"/>
  <c r="S16" i="88" s="1"/>
  <c r="AF16" i="88" s="1"/>
  <c r="S19" i="88" a="1"/>
  <c r="S19" i="88" s="1"/>
  <c r="AF19" i="88" s="1"/>
  <c r="S12" i="88" a="1"/>
  <c r="S12" i="88" s="1"/>
  <c r="AF12" i="88" s="1"/>
  <c r="S6" i="88" a="1"/>
  <c r="S6" i="88" s="1"/>
  <c r="AF6" i="88" s="1"/>
  <c r="S28" i="88" a="1"/>
  <c r="S28" i="88" s="1"/>
  <c r="AF28" i="88" s="1"/>
  <c r="S55" i="86" a="1"/>
  <c r="S55" i="86" s="1"/>
  <c r="AF55" i="86" s="1"/>
  <c r="S10" i="86" a="1"/>
  <c r="S10" i="86" s="1"/>
  <c r="AF10" i="86" s="1"/>
  <c r="S72" i="86" a="1"/>
  <c r="S72" i="86" s="1"/>
  <c r="AF72" i="86" s="1"/>
  <c r="S53" i="86" a="1"/>
  <c r="S53" i="86" s="1"/>
  <c r="AF53" i="86" s="1"/>
  <c r="S8" i="86" a="1"/>
  <c r="S8" i="86" s="1"/>
  <c r="AF8" i="86" s="1"/>
  <c r="S31" i="86" a="1"/>
  <c r="S31" i="86" s="1"/>
  <c r="AF31" i="86" s="1"/>
  <c r="S21" i="86" a="1"/>
  <c r="S21" i="86" s="1"/>
  <c r="AF21" i="86" s="1"/>
  <c r="S73" i="86" a="1"/>
  <c r="S73" i="86" s="1"/>
  <c r="AF73" i="86" s="1"/>
  <c r="S40" i="86" a="1"/>
  <c r="S40" i="86" s="1"/>
  <c r="AF40" i="86" s="1"/>
  <c r="S65" i="86" a="1"/>
  <c r="S65" i="86" s="1"/>
  <c r="AF65" i="86" s="1"/>
  <c r="S23" i="85" a="1"/>
  <c r="S23" i="85" s="1"/>
  <c r="AF23" i="85" s="1"/>
  <c r="S26" i="85" a="1"/>
  <c r="S26" i="85" s="1"/>
  <c r="AF26" i="85" s="1"/>
  <c r="S16" i="85" a="1"/>
  <c r="S16" i="85" s="1"/>
  <c r="AF16" i="85" s="1"/>
  <c r="S12" i="85" a="1"/>
  <c r="S12" i="85" s="1"/>
  <c r="AF12" i="85" s="1"/>
  <c r="S17" i="85" a="1"/>
  <c r="S17" i="85" s="1"/>
  <c r="AF17" i="85" s="1"/>
  <c r="S61" i="90" a="1"/>
  <c r="S61" i="90" s="1"/>
  <c r="AF61" i="90" s="1"/>
  <c r="S22" i="90" a="1"/>
  <c r="S22" i="90" s="1"/>
  <c r="AF22" i="90" s="1"/>
  <c r="S42" i="90" a="1"/>
  <c r="S42" i="90" s="1"/>
  <c r="AF42" i="90" s="1"/>
  <c r="S50" i="90" a="1"/>
  <c r="S50" i="90" s="1"/>
  <c r="AF50" i="90" s="1"/>
  <c r="S72" i="90" a="1"/>
  <c r="S72" i="90" s="1"/>
  <c r="AF72" i="90" s="1"/>
  <c r="S21" i="90" a="1"/>
  <c r="S21" i="90" s="1"/>
  <c r="AF21" i="90" s="1"/>
  <c r="S55" i="90" a="1"/>
  <c r="S55" i="90" s="1"/>
  <c r="AF55" i="90" s="1"/>
  <c r="S13" i="89" a="1"/>
  <c r="S13" i="89" s="1"/>
  <c r="AF13" i="89" s="1"/>
  <c r="S9" i="89" a="1"/>
  <c r="S9" i="89" s="1"/>
  <c r="AF9" i="89" s="1"/>
  <c r="S27" i="89" a="1"/>
  <c r="S27" i="89" s="1"/>
  <c r="AF27" i="89" s="1"/>
  <c r="S17" i="89" a="1"/>
  <c r="S17" i="89" s="1"/>
  <c r="AF17" i="89" s="1"/>
  <c r="S52" i="90" a="1"/>
  <c r="S52" i="90" s="1"/>
  <c r="AF52" i="90" s="1"/>
  <c r="S85" i="90" a="1"/>
  <c r="S85" i="90" s="1"/>
  <c r="AF85" i="90" s="1"/>
  <c r="S40" i="90" a="1"/>
  <c r="S40" i="90" s="1"/>
  <c r="AF40" i="90" s="1"/>
  <c r="S66" i="90" a="1"/>
  <c r="S66" i="90" s="1"/>
  <c r="AF66" i="90" s="1"/>
  <c r="S47" i="90" a="1"/>
  <c r="S47" i="90" s="1"/>
  <c r="AF47" i="90" s="1"/>
  <c r="S49" i="90" a="1"/>
  <c r="S49" i="90" s="1"/>
  <c r="AF49" i="90" s="1"/>
  <c r="S77" i="90" a="1"/>
  <c r="S77" i="90" s="1"/>
  <c r="AF77" i="90" s="1"/>
  <c r="S10" i="91" a="1"/>
  <c r="S10" i="91" s="1"/>
  <c r="AF10" i="91" s="1"/>
  <c r="S73" i="90" a="1"/>
  <c r="S73" i="90" s="1"/>
  <c r="AF73" i="90" s="1"/>
  <c r="S30" i="90" a="1"/>
  <c r="S30" i="90" s="1"/>
  <c r="AF30" i="90" s="1"/>
  <c r="S53" i="90" a="1"/>
  <c r="S53" i="90" s="1"/>
  <c r="AF53" i="90" s="1"/>
  <c r="S57" i="90" a="1"/>
  <c r="S57" i="90" s="1"/>
  <c r="AF57" i="90" s="1"/>
  <c r="S16" i="90" a="1"/>
  <c r="S16" i="90" s="1"/>
  <c r="AF16" i="90" s="1"/>
  <c r="S41" i="90" a="1"/>
  <c r="S41" i="90" s="1"/>
  <c r="AF41" i="90" s="1"/>
  <c r="S56" i="90" a="1"/>
  <c r="S56" i="90" s="1"/>
  <c r="AF56" i="90" s="1"/>
  <c r="S5" i="90" a="1"/>
  <c r="S5" i="90" s="1"/>
  <c r="AF5" i="90" s="1"/>
  <c r="S63" i="90" a="1"/>
  <c r="S63" i="90" s="1"/>
  <c r="AF63" i="90" s="1"/>
  <c r="S37" i="90" a="1"/>
  <c r="S37" i="90" s="1"/>
  <c r="AF37" i="90" s="1"/>
  <c r="S60" i="90" a="1"/>
  <c r="S60" i="90" s="1"/>
  <c r="AF60" i="90" s="1"/>
  <c r="S36" i="90" a="1"/>
  <c r="S36" i="90" s="1"/>
  <c r="AF36" i="90" s="1"/>
  <c r="S54" i="90" a="1"/>
  <c r="S54" i="90" s="1"/>
  <c r="AF54" i="90" s="1"/>
  <c r="S7" i="91" a="1"/>
  <c r="S7" i="91" s="1"/>
  <c r="AF7" i="91" s="1"/>
  <c r="S82" i="90" a="1"/>
  <c r="S82" i="90" s="1"/>
  <c r="AF82" i="90" s="1"/>
  <c r="S71" i="90" a="1"/>
  <c r="S71" i="90" s="1"/>
  <c r="AF71" i="90" s="1"/>
  <c r="S25" i="90" a="1"/>
  <c r="S25" i="90" s="1"/>
  <c r="AF25" i="90" s="1"/>
  <c r="S10" i="90" a="1"/>
  <c r="S10" i="90" s="1"/>
  <c r="AF10" i="90" s="1"/>
  <c r="S80" i="90" a="1"/>
  <c r="S80" i="90" s="1"/>
  <c r="AF80" i="90" s="1"/>
  <c r="S64" i="90" a="1"/>
  <c r="S64" i="90" s="1"/>
  <c r="AF64" i="90" s="1"/>
  <c r="S21" i="89" a="1"/>
  <c r="S21" i="89" s="1"/>
  <c r="AF21" i="89" s="1"/>
  <c r="S19" i="89" a="1"/>
  <c r="S19" i="89" s="1"/>
  <c r="AF19" i="89" s="1"/>
  <c r="S6" i="89" a="1"/>
  <c r="S6" i="89" s="1"/>
  <c r="AF6" i="89" s="1"/>
  <c r="S16" i="89" a="1"/>
  <c r="S16" i="89" s="1"/>
  <c r="AF16" i="89" s="1"/>
  <c r="S11" i="91" a="1"/>
  <c r="S11" i="91" s="1"/>
  <c r="AF11" i="91" s="1"/>
  <c r="S9" i="90" a="1"/>
  <c r="S9" i="90" s="1"/>
  <c r="AF9" i="90" s="1"/>
  <c r="S79" i="90" a="1"/>
  <c r="S79" i="90" s="1"/>
  <c r="AF79" i="90" s="1"/>
  <c r="S31" i="90" a="1"/>
  <c r="S31" i="90" s="1"/>
  <c r="AF31" i="90" s="1"/>
  <c r="S12" i="90" a="1"/>
  <c r="S12" i="90" s="1"/>
  <c r="AF12" i="90" s="1"/>
  <c r="S27" i="90" a="1"/>
  <c r="S27" i="90" s="1"/>
  <c r="AF27" i="90" s="1"/>
  <c r="S11" i="90" a="1"/>
  <c r="S11" i="90" s="1"/>
  <c r="AF11" i="90" s="1"/>
  <c r="S32" i="90" a="1"/>
  <c r="S32" i="90" s="1"/>
  <c r="AF32" i="90" s="1"/>
  <c r="S35" i="90" a="1"/>
  <c r="S35" i="90" s="1"/>
  <c r="AF35" i="90" s="1"/>
  <c r="S29" i="90" a="1"/>
  <c r="S29" i="90" s="1"/>
  <c r="AF29" i="90" s="1"/>
  <c r="S22" i="89" a="1"/>
  <c r="S22" i="89" s="1"/>
  <c r="AF22" i="89" s="1"/>
  <c r="S24" i="90" a="1"/>
  <c r="S24" i="90" s="1"/>
  <c r="AF24" i="90" s="1"/>
  <c r="S46" i="90" a="1"/>
  <c r="S46" i="90" s="1"/>
  <c r="AF46" i="90" s="1"/>
  <c r="S44" i="90" a="1"/>
  <c r="S44" i="90" s="1"/>
  <c r="AF44" i="90" s="1"/>
  <c r="S8" i="90" a="1"/>
  <c r="S8" i="90" s="1"/>
  <c r="AF8" i="90" s="1"/>
  <c r="S34" i="90" a="1"/>
  <c r="S34" i="90" s="1"/>
  <c r="AF34" i="90" s="1"/>
  <c r="S25" i="89" a="1"/>
  <c r="S25" i="89" s="1"/>
  <c r="AF25" i="89" s="1"/>
  <c r="S28" i="89" a="1"/>
  <c r="S28" i="89" s="1"/>
  <c r="AF28" i="89" s="1"/>
  <c r="S18" i="89" a="1"/>
  <c r="S18" i="89" s="1"/>
  <c r="AF18" i="89" s="1"/>
  <c r="S58" i="90" a="1"/>
  <c r="S58" i="90" s="1"/>
  <c r="AF58" i="90" s="1"/>
  <c r="S39" i="90" a="1"/>
  <c r="S39" i="90" s="1"/>
  <c r="AF39" i="90" s="1"/>
  <c r="S6" i="90" a="1"/>
  <c r="S6" i="90" s="1"/>
  <c r="AF6" i="90" s="1"/>
  <c r="S43" i="90" a="1"/>
  <c r="S43" i="90" s="1"/>
  <c r="AF43" i="90" s="1"/>
  <c r="S23" i="90" a="1"/>
  <c r="S23" i="90" s="1"/>
  <c r="AF23" i="90" s="1"/>
  <c r="S86" i="90" a="1"/>
  <c r="S86" i="90" s="1"/>
  <c r="AF86" i="90" s="1"/>
  <c r="S19" i="90" a="1"/>
  <c r="S19" i="90" s="1"/>
  <c r="AF19" i="90" s="1"/>
  <c r="S83" i="90" a="1"/>
  <c r="S83" i="90" s="1"/>
  <c r="AF83" i="90" s="1"/>
  <c r="S81" i="90" a="1"/>
  <c r="S81" i="90" s="1"/>
  <c r="AF81" i="90" s="1"/>
  <c r="S48" i="90" a="1"/>
  <c r="S48" i="90" s="1"/>
  <c r="AF48" i="90" s="1"/>
  <c r="S7" i="90" a="1"/>
  <c r="S7" i="90" s="1"/>
  <c r="AF7" i="90" s="1"/>
  <c r="S33" i="90" a="1"/>
  <c r="S33" i="90" s="1"/>
  <c r="AF33" i="90" s="1"/>
  <c r="S10" i="89" a="1"/>
  <c r="S10" i="89" s="1"/>
  <c r="AF10" i="89" s="1"/>
  <c r="S7" i="89" a="1"/>
  <c r="S7" i="89" s="1"/>
  <c r="AF7" i="89" s="1"/>
  <c r="S20" i="89" a="1"/>
  <c r="S20" i="89" s="1"/>
  <c r="AF20" i="89" s="1"/>
  <c r="S24" i="89" a="1"/>
  <c r="S24" i="89" s="1"/>
  <c r="AF24" i="89" s="1"/>
  <c r="S5" i="91" a="1"/>
  <c r="S5" i="91" s="1"/>
  <c r="AF5" i="91" s="1"/>
  <c r="S38" i="90" a="1"/>
  <c r="S38" i="90" s="1"/>
  <c r="AF38" i="90" s="1"/>
  <c r="S76" i="90" a="1"/>
  <c r="S76" i="90" s="1"/>
  <c r="AF76" i="90" s="1"/>
  <c r="S62" i="90" a="1"/>
  <c r="S62" i="90" s="1"/>
  <c r="AF62" i="90" s="1"/>
  <c r="S84" i="90" a="1"/>
  <c r="S84" i="90" s="1"/>
  <c r="AF84" i="90" s="1"/>
  <c r="S28" i="90" a="1"/>
  <c r="S28" i="90" s="1"/>
  <c r="AF28" i="90" s="1"/>
  <c r="S20" i="90" a="1"/>
  <c r="S20" i="90" s="1"/>
  <c r="AF20" i="90" s="1"/>
  <c r="S45" i="90" a="1"/>
  <c r="S45" i="90" s="1"/>
  <c r="AF45" i="90" s="1"/>
  <c r="S13" i="90" a="1"/>
  <c r="S13" i="90" s="1"/>
  <c r="AF13" i="90" s="1"/>
  <c r="S15" i="90" a="1"/>
  <c r="S15" i="90" s="1"/>
  <c r="AF15" i="90" s="1"/>
  <c r="S78" i="90" a="1"/>
  <c r="S78" i="90" s="1"/>
  <c r="AF78" i="90" s="1"/>
  <c r="S14" i="90" a="1"/>
  <c r="S14" i="90" s="1"/>
  <c r="AF14" i="90" s="1"/>
  <c r="S59" i="90" a="1"/>
  <c r="S59" i="90" s="1"/>
  <c r="AF59" i="90" s="1"/>
  <c r="S18" i="90" a="1"/>
  <c r="S18" i="90" s="1"/>
  <c r="AF18" i="90" s="1"/>
  <c r="S70" i="90" a="1"/>
  <c r="S70" i="90" s="1"/>
  <c r="AF70" i="90" s="1"/>
  <c r="S23" i="89" a="1"/>
  <c r="S23" i="89" s="1"/>
  <c r="AF23" i="89" s="1"/>
  <c r="S25" i="88" a="1"/>
  <c r="S25" i="88" s="1"/>
  <c r="AF25" i="88" s="1"/>
  <c r="S30" i="88" a="1"/>
  <c r="S30" i="88" s="1"/>
  <c r="AF30" i="88" s="1"/>
  <c r="S23" i="88" a="1"/>
  <c r="S23" i="88" s="1"/>
  <c r="AF23" i="88" s="1"/>
  <c r="S14" i="88" a="1"/>
  <c r="S14" i="88" s="1"/>
  <c r="AF14" i="88" s="1"/>
  <c r="S15" i="88" a="1"/>
  <c r="S15" i="88" s="1"/>
  <c r="AF15" i="88" s="1"/>
  <c r="S33" i="88" a="1"/>
  <c r="S33" i="88" s="1"/>
  <c r="AF33" i="88" s="1"/>
  <c r="S32" i="88" a="1"/>
  <c r="S32" i="88" s="1"/>
  <c r="AF32" i="88" s="1"/>
  <c r="S26" i="88" a="1"/>
  <c r="S26" i="88" s="1"/>
  <c r="AF26" i="88" s="1"/>
  <c r="S29" i="88" a="1"/>
  <c r="S29" i="88" s="1"/>
  <c r="AF29" i="88" s="1"/>
  <c r="S34" i="88" a="1"/>
  <c r="S34" i="88" s="1"/>
  <c r="AF34" i="88" s="1"/>
  <c r="S7" i="88" a="1"/>
  <c r="S7" i="88" s="1"/>
  <c r="AF7" i="88" s="1"/>
  <c r="S9" i="88" a="1"/>
  <c r="S9" i="88" s="1"/>
  <c r="AF9" i="88" s="1"/>
  <c r="S24" i="88" a="1"/>
  <c r="S24" i="88" s="1"/>
  <c r="AF24" i="88" s="1"/>
  <c r="S20" i="88" a="1"/>
  <c r="S20" i="88" s="1"/>
  <c r="AF20" i="88" s="1"/>
  <c r="S21" i="88" a="1"/>
  <c r="S21" i="88" s="1"/>
  <c r="AF21" i="88" s="1"/>
  <c r="S13" i="88" a="1"/>
  <c r="S13" i="88" s="1"/>
  <c r="AF13" i="88" s="1"/>
  <c r="S8" i="88" a="1"/>
  <c r="S8" i="88" s="1"/>
  <c r="AF8" i="88" s="1"/>
  <c r="S35" i="88" a="1"/>
  <c r="S35" i="88" s="1"/>
  <c r="AF35" i="88" s="1"/>
  <c r="S18" i="88" a="1"/>
  <c r="S18" i="88" s="1"/>
  <c r="AF18" i="88" s="1"/>
  <c r="S5" i="88" a="1"/>
  <c r="S5" i="88" s="1"/>
  <c r="AF5" i="88" s="1"/>
  <c r="S10" i="88" a="1"/>
  <c r="S10" i="88" s="1"/>
  <c r="AF10" i="88" s="1"/>
  <c r="S27" i="88" a="1"/>
  <c r="S27" i="88" s="1"/>
  <c r="AF27" i="88" s="1"/>
  <c r="S17" i="88" a="1"/>
  <c r="S17" i="88" s="1"/>
  <c r="AF17" i="88" s="1"/>
  <c r="S11" i="88" a="1"/>
  <c r="S11" i="88" s="1"/>
  <c r="AF11" i="88" s="1"/>
  <c r="S17" i="87" a="1"/>
  <c r="S17" i="87" s="1"/>
  <c r="AF17" i="87" s="1"/>
  <c r="S12" i="87" a="1"/>
  <c r="S12" i="87" s="1"/>
  <c r="AF12" i="87" s="1"/>
  <c r="S18" i="87" a="1"/>
  <c r="S18" i="87" s="1"/>
  <c r="AF18" i="87" s="1"/>
  <c r="S5" i="87" a="1"/>
  <c r="S5" i="87" s="1"/>
  <c r="AF5" i="87" s="1"/>
  <c r="S13" i="87" a="1"/>
  <c r="S13" i="87" s="1"/>
  <c r="AF13" i="87" s="1"/>
  <c r="S11" i="87" a="1"/>
  <c r="S11" i="87" s="1"/>
  <c r="AF11" i="87" s="1"/>
  <c r="S22" i="87" a="1"/>
  <c r="S22" i="87" s="1"/>
  <c r="AF22" i="87" s="1"/>
  <c r="S24" i="87" a="1"/>
  <c r="S24" i="87" s="1"/>
  <c r="AF24" i="87" s="1"/>
  <c r="S16" i="87" a="1"/>
  <c r="S16" i="87" s="1"/>
  <c r="AF16" i="87" s="1"/>
  <c r="S7" i="87" a="1"/>
  <c r="S7" i="87" s="1"/>
  <c r="AF7" i="87" s="1"/>
  <c r="S21" i="87" a="1"/>
  <c r="S21" i="87" s="1"/>
  <c r="AF21" i="87" s="1"/>
  <c r="S15" i="87" a="1"/>
  <c r="S15" i="87" s="1"/>
  <c r="AF15" i="87" s="1"/>
  <c r="S19" i="87" a="1"/>
  <c r="S19" i="87" s="1"/>
  <c r="AF19" i="87" s="1"/>
  <c r="S9" i="87" a="1"/>
  <c r="S9" i="87" s="1"/>
  <c r="AF9" i="87" s="1"/>
  <c r="S25" i="87" a="1"/>
  <c r="S25" i="87" s="1"/>
  <c r="AF25" i="87" s="1"/>
  <c r="S23" i="87" a="1"/>
  <c r="S23" i="87" s="1"/>
  <c r="AF23" i="87" s="1"/>
  <c r="S14" i="87" a="1"/>
  <c r="S14" i="87" s="1"/>
  <c r="AF14" i="87" s="1"/>
  <c r="S10" i="87" a="1"/>
  <c r="S10" i="87" s="1"/>
  <c r="AF10" i="87" s="1"/>
  <c r="S8" i="87" a="1"/>
  <c r="S8" i="87" s="1"/>
  <c r="AF8" i="87" s="1"/>
  <c r="S20" i="87" a="1"/>
  <c r="S20" i="87" s="1"/>
  <c r="AF20" i="87" s="1"/>
  <c r="S6" i="87" a="1"/>
  <c r="S6" i="87" s="1"/>
  <c r="AF6" i="87" s="1"/>
  <c r="S19" i="86" a="1"/>
  <c r="S19" i="86" s="1"/>
  <c r="AF19" i="86" s="1"/>
  <c r="S60" i="86" a="1"/>
  <c r="S60" i="86" s="1"/>
  <c r="AF60" i="86" s="1"/>
  <c r="S49" i="86" a="1"/>
  <c r="S49" i="86" s="1"/>
  <c r="AF49" i="86" s="1"/>
  <c r="S26" i="86" a="1"/>
  <c r="S26" i="86" s="1"/>
  <c r="AF26" i="86" s="1"/>
  <c r="S30" i="86" a="1"/>
  <c r="S30" i="86" s="1"/>
  <c r="AF30" i="86" s="1"/>
  <c r="S58" i="86" a="1"/>
  <c r="S58" i="86" s="1"/>
  <c r="AF58" i="86" s="1"/>
  <c r="S43" i="86" a="1"/>
  <c r="S43" i="86" s="1"/>
  <c r="AF43" i="86" s="1"/>
  <c r="S67" i="86" a="1"/>
  <c r="S67" i="86" s="1"/>
  <c r="AF67" i="86" s="1"/>
  <c r="S48" i="86" a="1"/>
  <c r="S48" i="86" s="1"/>
  <c r="AF48" i="86" s="1"/>
  <c r="S35" i="86" a="1"/>
  <c r="S35" i="86" s="1"/>
  <c r="AF35" i="86" s="1"/>
  <c r="S16" i="86" a="1"/>
  <c r="S16" i="86" s="1"/>
  <c r="AF16" i="86" s="1"/>
  <c r="S12" i="86" a="1"/>
  <c r="S12" i="86" s="1"/>
  <c r="AF12" i="86" s="1"/>
  <c r="S46" i="86" a="1"/>
  <c r="S46" i="86" s="1"/>
  <c r="AF46" i="86" s="1"/>
  <c r="S22" i="86" a="1"/>
  <c r="S22" i="86" s="1"/>
  <c r="AF22" i="86" s="1"/>
  <c r="S71" i="86" a="1"/>
  <c r="S71" i="86" s="1"/>
  <c r="AF71" i="86" s="1"/>
  <c r="S69" i="86" a="1"/>
  <c r="S69" i="86" s="1"/>
  <c r="AF69" i="86" s="1"/>
  <c r="S42" i="86" a="1"/>
  <c r="S42" i="86" s="1"/>
  <c r="AF42" i="86" s="1"/>
  <c r="S59" i="86" a="1"/>
  <c r="S59" i="86" s="1"/>
  <c r="AF59" i="86" s="1"/>
  <c r="S51" i="86" a="1"/>
  <c r="S51" i="86" s="1"/>
  <c r="AF51" i="86" s="1"/>
  <c r="S6" i="86" a="1"/>
  <c r="S6" i="86" s="1"/>
  <c r="AF6" i="86" s="1"/>
  <c r="S27" i="86" a="1"/>
  <c r="S27" i="86" s="1"/>
  <c r="AF27" i="86" s="1"/>
  <c r="S18" i="86" a="1"/>
  <c r="S18" i="86" s="1"/>
  <c r="AF18" i="86" s="1"/>
  <c r="S15" i="86" a="1"/>
  <c r="S15" i="86" s="1"/>
  <c r="AF15" i="86" s="1"/>
  <c r="S32" i="86" a="1"/>
  <c r="S32" i="86" s="1"/>
  <c r="AF32" i="86" s="1"/>
  <c r="S47" i="86" a="1"/>
  <c r="S47" i="86" s="1"/>
  <c r="AF47" i="86" s="1"/>
  <c r="S66" i="86" a="1"/>
  <c r="S66" i="86" s="1"/>
  <c r="AF66" i="86" s="1"/>
  <c r="S44" i="86" a="1"/>
  <c r="S44" i="86" s="1"/>
  <c r="AF44" i="86" s="1"/>
  <c r="S36" i="86" a="1"/>
  <c r="S36" i="86" s="1"/>
  <c r="AF36" i="86" s="1"/>
  <c r="S23" i="86" a="1"/>
  <c r="S23" i="86" s="1"/>
  <c r="AF23" i="86" s="1"/>
  <c r="S62" i="86" a="1"/>
  <c r="S62" i="86" s="1"/>
  <c r="AF62" i="86" s="1"/>
  <c r="S20" i="86" a="1"/>
  <c r="S20" i="86" s="1"/>
  <c r="AF20" i="86" s="1"/>
  <c r="S7" i="86" a="1"/>
  <c r="S7" i="86" s="1"/>
  <c r="AF7" i="86" s="1"/>
  <c r="S45" i="86" a="1"/>
  <c r="S45" i="86" s="1"/>
  <c r="AF45" i="86" s="1"/>
  <c r="S34" i="86" a="1"/>
  <c r="S34" i="86" s="1"/>
  <c r="AF34" i="86" s="1"/>
  <c r="S68" i="86" a="1"/>
  <c r="S68" i="86" s="1"/>
  <c r="AF68" i="86" s="1"/>
  <c r="S56" i="86" a="1"/>
  <c r="S56" i="86" s="1"/>
  <c r="AF56" i="86" s="1"/>
  <c r="S37" i="86" a="1"/>
  <c r="S37" i="86" s="1"/>
  <c r="AF37" i="86" s="1"/>
  <c r="S39" i="86" a="1"/>
  <c r="S39" i="86" s="1"/>
  <c r="AF39" i="86" s="1"/>
  <c r="S41" i="86" a="1"/>
  <c r="S41" i="86" s="1"/>
  <c r="AF41" i="86" s="1"/>
  <c r="S9" i="86" a="1"/>
  <c r="S9" i="86" s="1"/>
  <c r="AF9" i="86" s="1"/>
  <c r="S24" i="86" a="1"/>
  <c r="S24" i="86" s="1"/>
  <c r="AF24" i="86" s="1"/>
  <c r="S17" i="86" a="1"/>
  <c r="S17" i="86" s="1"/>
  <c r="AF17" i="86" s="1"/>
  <c r="S57" i="86" a="1"/>
  <c r="S57" i="86" s="1"/>
  <c r="AF57" i="86" s="1"/>
  <c r="S52" i="86" a="1"/>
  <c r="S52" i="86" s="1"/>
  <c r="AF52" i="86" s="1"/>
  <c r="S61" i="86" a="1"/>
  <c r="S61" i="86" s="1"/>
  <c r="AF61" i="86" s="1"/>
  <c r="S54" i="86" a="1"/>
  <c r="S54" i="86" s="1"/>
  <c r="AF54" i="86" s="1"/>
  <c r="S11" i="86" a="1"/>
  <c r="S11" i="86" s="1"/>
  <c r="AF11" i="86" s="1"/>
  <c r="S5" i="86" a="1"/>
  <c r="S5" i="86" s="1"/>
  <c r="AF5" i="86" s="1"/>
  <c r="S63" i="86" a="1"/>
  <c r="S63" i="86" s="1"/>
  <c r="AF63" i="86" s="1"/>
  <c r="S13" i="86" a="1"/>
  <c r="S13" i="86" s="1"/>
  <c r="AF13" i="86" s="1"/>
  <c r="S64" i="86" a="1"/>
  <c r="S64" i="86" s="1"/>
  <c r="AF64" i="86" s="1"/>
  <c r="S25" i="86" a="1"/>
  <c r="S25" i="86" s="1"/>
  <c r="AF25" i="86" s="1"/>
  <c r="S28" i="86" a="1"/>
  <c r="S28" i="86" s="1"/>
  <c r="AF28" i="86" s="1"/>
  <c r="S70" i="86" a="1"/>
  <c r="S70" i="86" s="1"/>
  <c r="AF70" i="86" s="1"/>
  <c r="S38" i="86" a="1"/>
  <c r="S38" i="86" s="1"/>
  <c r="AF38" i="86" s="1"/>
  <c r="S33" i="86" a="1"/>
  <c r="S33" i="86" s="1"/>
  <c r="AF33" i="86" s="1"/>
  <c r="S14" i="86" a="1"/>
  <c r="S14" i="86" s="1"/>
  <c r="AF14" i="86" s="1"/>
  <c r="S50" i="86" a="1"/>
  <c r="S50" i="86" s="1"/>
  <c r="AF50" i="86" s="1"/>
  <c r="S29" i="86" a="1"/>
  <c r="S29" i="86" s="1"/>
  <c r="AF29" i="86" s="1"/>
  <c r="S31" i="85" a="1"/>
  <c r="S31" i="85" s="1"/>
  <c r="AF31" i="85" s="1"/>
  <c r="S34" i="85" a="1"/>
  <c r="S34" i="85" s="1"/>
  <c r="AF34" i="85" s="1"/>
  <c r="S10" i="85" a="1"/>
  <c r="S10" i="85" s="1"/>
  <c r="AF10" i="85" s="1"/>
  <c r="S36" i="85" a="1"/>
  <c r="S36" i="85" s="1"/>
  <c r="AF36" i="85" s="1"/>
  <c r="S11" i="85" a="1"/>
  <c r="S11" i="85" s="1"/>
  <c r="AF11" i="85" s="1"/>
  <c r="S39" i="85" a="1"/>
  <c r="S39" i="85" s="1"/>
  <c r="AF39" i="85" s="1"/>
  <c r="S18" i="85" a="1"/>
  <c r="S18" i="85" s="1"/>
  <c r="AF18" i="85" s="1"/>
  <c r="S30" i="85" a="1"/>
  <c r="S30" i="85" s="1"/>
  <c r="AF30" i="85" s="1"/>
  <c r="S37" i="85" a="1"/>
  <c r="S37" i="85" s="1"/>
  <c r="AF37" i="85" s="1"/>
  <c r="S29" i="85" a="1"/>
  <c r="S29" i="85" s="1"/>
  <c r="AF29" i="85" s="1"/>
  <c r="S9" i="85" a="1"/>
  <c r="S9" i="85" s="1"/>
  <c r="AF9" i="85" s="1"/>
  <c r="S19" i="85" a="1"/>
  <c r="S19" i="85" s="1"/>
  <c r="AF19" i="85" s="1"/>
  <c r="S24" i="85" a="1"/>
  <c r="S24" i="85" s="1"/>
  <c r="AF24" i="85" s="1"/>
  <c r="S28" i="85" a="1"/>
  <c r="S28" i="85" s="1"/>
  <c r="AF28" i="85" s="1"/>
  <c r="S35" i="85" a="1"/>
  <c r="S35" i="85" s="1"/>
  <c r="AF35" i="85" s="1"/>
  <c r="S33" i="85" a="1"/>
  <c r="S33" i="85" s="1"/>
  <c r="AF33" i="85" s="1"/>
  <c r="S21" i="85" a="1"/>
  <c r="S21" i="85" s="1"/>
  <c r="AF21" i="85" s="1"/>
  <c r="S40" i="85" a="1"/>
  <c r="S40" i="85" s="1"/>
  <c r="AF40" i="85" s="1"/>
  <c r="S8" i="85" a="1"/>
  <c r="S8" i="85" s="1"/>
  <c r="AF8" i="85" s="1"/>
  <c r="S14" i="85" a="1"/>
  <c r="S14" i="85" s="1"/>
  <c r="AF14" i="85" s="1"/>
  <c r="S38" i="85" a="1"/>
  <c r="S38" i="85" s="1"/>
  <c r="AF38" i="85" s="1"/>
  <c r="S25" i="85" a="1"/>
  <c r="S25" i="85" s="1"/>
  <c r="AF25" i="85" s="1"/>
  <c r="S20" i="85" a="1"/>
  <c r="S20" i="85" s="1"/>
  <c r="AF20" i="85" s="1"/>
  <c r="S27" i="85" a="1"/>
  <c r="S27" i="85" s="1"/>
  <c r="AF27" i="85" s="1"/>
  <c r="S22" i="85" a="1"/>
  <c r="S22" i="85" s="1"/>
  <c r="AF22" i="85" s="1"/>
  <c r="S13" i="85" a="1"/>
  <c r="S13" i="85" s="1"/>
  <c r="AF13" i="85" s="1"/>
  <c r="S15" i="85" a="1"/>
  <c r="S15" i="85" s="1"/>
  <c r="AF15" i="85" s="1"/>
  <c r="S32" i="85" a="1"/>
  <c r="S32" i="85" s="1"/>
  <c r="AF32" i="85" s="1"/>
  <c r="S6" i="85" a="1"/>
  <c r="S6" i="85" s="1"/>
  <c r="AF6" i="85" s="1"/>
  <c r="S5" i="85" a="1"/>
  <c r="S5" i="85" s="1"/>
  <c r="AF5" i="85" s="1"/>
  <c r="L33" i="65" a="1"/>
  <c r="M41" i="65" a="1"/>
  <c r="L36" i="65" a="1"/>
  <c r="U35" i="65" a="1"/>
  <c r="V41" i="65" a="1"/>
  <c r="K22" i="65" a="1"/>
  <c r="V16" i="65" a="1"/>
  <c r="V42" i="65" a="1"/>
  <c r="F39" i="65" a="1"/>
  <c r="F20" i="65" a="1"/>
  <c r="F17" i="65" a="1"/>
  <c r="W33" i="65" a="1"/>
  <c r="F35" i="65" a="1"/>
  <c r="M43" i="65" a="1"/>
  <c r="K31" i="65" a="1"/>
  <c r="F16" i="65" a="1"/>
  <c r="F22" i="65" a="1"/>
  <c r="K35" i="65" a="1"/>
  <c r="G19" i="65" a="1"/>
  <c r="G14" i="65" a="1"/>
  <c r="W16" i="65" a="1"/>
  <c r="F38" i="65" a="1"/>
  <c r="L34" i="65" a="1"/>
  <c r="K19" i="65" a="1"/>
  <c r="H38" i="65" a="1"/>
  <c r="G30" i="65" a="1"/>
  <c r="G11" i="65" a="1"/>
  <c r="H16" i="65" a="1"/>
  <c r="W29" i="65" a="1"/>
  <c r="F13" i="65" a="1"/>
  <c r="L25" i="65" a="1"/>
  <c r="G23" i="65" a="1"/>
  <c r="L39" i="65" a="1"/>
  <c r="L23" i="65" a="1"/>
  <c r="F10" i="65" a="1"/>
  <c r="K27" i="65" a="1"/>
  <c r="U37" i="65" a="1"/>
  <c r="V38" i="65" a="1"/>
  <c r="W32" i="65" a="1"/>
  <c r="K23" i="65" a="1"/>
  <c r="H39" i="65" a="1"/>
  <c r="L28" i="65" a="1"/>
  <c r="V13" i="65" a="1"/>
  <c r="L27" i="65" a="1"/>
  <c r="G28" i="65" a="1"/>
  <c r="F42" i="65" a="1"/>
  <c r="H14" i="65" a="1"/>
  <c r="V15" i="65" a="1"/>
  <c r="W12" i="65" a="1"/>
  <c r="F30" i="65" a="1"/>
  <c r="M22" i="65" a="1"/>
  <c r="K34" i="65" a="1"/>
  <c r="M12" i="65" a="1"/>
  <c r="F26" i="65" a="1"/>
  <c r="M23" i="65" a="1"/>
  <c r="W18" i="65" a="1"/>
  <c r="L12" i="65" a="1"/>
  <c r="V28" i="65" a="1"/>
  <c r="U12" i="65" a="1"/>
  <c r="L35" i="65" a="1"/>
  <c r="G41" i="65" a="1"/>
  <c r="U41" i="65" a="1"/>
  <c r="H40" i="65" a="1"/>
  <c r="F41" i="65" a="1"/>
  <c r="M38" i="65" a="1"/>
  <c r="H43" i="65" a="1"/>
  <c r="G40" i="65" a="1"/>
  <c r="G32" i="65" a="1"/>
  <c r="H31" i="65" a="1"/>
  <c r="L30" i="65" a="1"/>
  <c r="M32" i="65" a="1"/>
  <c r="V32" i="65" a="1"/>
  <c r="L43" i="65" a="1"/>
  <c r="M15" i="65" a="1"/>
  <c r="U28" i="65" a="1"/>
  <c r="V43" i="65" a="1"/>
  <c r="M25" i="65" a="1"/>
  <c r="K37" i="65" a="1"/>
  <c r="W38" i="65" a="1"/>
  <c r="F11" i="65" a="1"/>
  <c r="L42" i="65" a="1"/>
  <c r="G36" i="65" a="1"/>
  <c r="V31" i="65" a="1"/>
  <c r="W14" i="65" a="1"/>
  <c r="U43" i="65" a="1"/>
  <c r="W27" i="65" a="1"/>
  <c r="G43" i="65" a="1"/>
  <c r="G38" i="65" a="1"/>
  <c r="K11" i="65" a="1"/>
  <c r="F12" i="65" a="1"/>
  <c r="G10" i="65" a="1"/>
  <c r="M33" i="65" a="1"/>
  <c r="U11" i="65" a="1"/>
  <c r="H21" i="65" a="1"/>
  <c r="L21" i="65" a="1"/>
  <c r="M21" i="65" a="1"/>
  <c r="W40" i="65" a="1"/>
  <c r="F25" i="65" a="1"/>
  <c r="L31" i="65" a="1"/>
  <c r="F21" i="65" a="1"/>
  <c r="H32" i="65" a="1"/>
  <c r="M36" i="65" a="1"/>
  <c r="F43" i="65" a="1"/>
  <c r="G20" i="65" a="1"/>
  <c r="V35" i="65" a="1"/>
  <c r="H41" i="65" a="1"/>
  <c r="U16" i="65" a="1"/>
  <c r="W35" i="65" a="1"/>
  <c r="M14" i="65" a="1"/>
  <c r="M31" i="65" a="1"/>
  <c r="M24" i="65" a="1"/>
  <c r="L19" i="65" a="1"/>
  <c r="G15" i="65" a="1"/>
  <c r="L13" i="65" a="1"/>
  <c r="M29" i="65" a="1"/>
  <c r="K43" i="65" a="1"/>
  <c r="G24" i="65" a="1"/>
  <c r="M16" i="65" a="1"/>
  <c r="W23" i="65" a="1"/>
  <c r="U23" i="65" a="1"/>
  <c r="W43" i="65" a="1"/>
  <c r="G42" i="65" a="1"/>
  <c r="U25" i="65" a="1"/>
  <c r="W10" i="65" a="1"/>
  <c r="H22" i="65" a="1"/>
  <c r="W25" i="65" a="1"/>
  <c r="K28" i="65" a="1"/>
  <c r="G18" i="65" a="1"/>
  <c r="W39" i="65" a="1"/>
  <c r="K15" i="65" a="1"/>
  <c r="G34" i="65" a="1"/>
  <c r="G21" i="65" a="1"/>
  <c r="H10" i="65" a="1"/>
  <c r="L41" i="65" a="1"/>
  <c r="F32" i="65" a="1"/>
  <c r="V39" i="65" a="1"/>
  <c r="L38" i="65" a="1"/>
  <c r="V20" i="65" a="1"/>
  <c r="L29" i="65" a="1"/>
  <c r="U39" i="65" a="1"/>
  <c r="H18" i="65" a="1"/>
  <c r="V29" i="65" a="1"/>
  <c r="V10" i="65" a="1"/>
  <c r="G17" i="65" a="1"/>
  <c r="K25" i="65" a="1"/>
  <c r="V22" i="65" a="1"/>
  <c r="H27" i="65" a="1"/>
  <c r="U32" i="65" a="1"/>
  <c r="G27" i="65" a="1"/>
  <c r="W31" i="65" a="1"/>
  <c r="V37" i="65" a="1"/>
  <c r="H19" i="65" a="1"/>
  <c r="F24" i="65" a="1"/>
  <c r="F33" i="65" a="1"/>
  <c r="M18" i="65" a="1"/>
  <c r="L37" i="65" a="1"/>
  <c r="H12" i="65" a="1"/>
  <c r="H28" i="65" a="1"/>
  <c r="H42" i="65" a="1"/>
  <c r="M17" i="65" a="1"/>
  <c r="K14" i="65" a="1"/>
  <c r="W21" i="65" a="1"/>
  <c r="H29" i="65" a="1"/>
  <c r="W11" i="65" a="1"/>
  <c r="U14" i="65" a="1"/>
  <c r="U13" i="65" a="1"/>
  <c r="G16" i="65" a="1"/>
  <c r="V30" i="65" a="1"/>
  <c r="H26" i="65" a="1"/>
  <c r="G25" i="65" a="1"/>
  <c r="H15" i="65" a="1"/>
  <c r="M13" i="65" a="1"/>
  <c r="F40" i="65" a="1"/>
  <c r="H30" i="65" a="1"/>
  <c r="U36" i="65" a="1"/>
  <c r="W19" i="65" a="1"/>
  <c r="W22" i="65" a="1"/>
  <c r="F14" i="65" a="1"/>
  <c r="M37" i="65" a="1"/>
  <c r="M26" i="65" a="1"/>
  <c r="K20" i="65" a="1"/>
  <c r="K17" i="65" a="1"/>
  <c r="V26" i="65" a="1"/>
  <c r="K36" i="65" a="1"/>
  <c r="H24" i="65" a="1"/>
  <c r="M10" i="65" a="1"/>
  <c r="K38" i="65" a="1"/>
  <c r="U19" i="65" a="1"/>
  <c r="W20" i="65" a="1"/>
  <c r="U42" i="65" a="1"/>
  <c r="L40" i="65" a="1"/>
  <c r="V14" i="65" a="1"/>
  <c r="W36" i="65" a="1"/>
  <c r="W15" i="65" a="1"/>
  <c r="V12" i="65" a="1"/>
  <c r="U26" i="65" a="1"/>
  <c r="U24" i="65" a="1"/>
  <c r="G37" i="65" a="1"/>
  <c r="K13" i="65" a="1"/>
  <c r="M40" i="65" a="1"/>
  <c r="U30" i="65" a="1"/>
  <c r="K32" i="65" a="1"/>
  <c r="U38" i="65" a="1"/>
  <c r="H35" i="65" a="1"/>
  <c r="K12" i="65" a="1"/>
  <c r="H20" i="65" a="1"/>
  <c r="G12" i="65" a="1"/>
  <c r="V11" i="65" a="1"/>
  <c r="F18" i="65" a="1"/>
  <c r="K42" i="65" a="1"/>
  <c r="W17" i="65" a="1"/>
  <c r="W42" i="65" a="1"/>
  <c r="K40" i="65" a="1"/>
  <c r="W34" i="65" a="1"/>
  <c r="V24" i="65" a="1"/>
  <c r="G22" i="65" a="1"/>
  <c r="M30" i="65" a="1"/>
  <c r="L24" i="65" a="1"/>
  <c r="K33" i="65" a="1"/>
  <c r="M19" i="65" a="1"/>
  <c r="U10" i="65" a="1"/>
  <c r="W30" i="65" a="1"/>
  <c r="U31" i="65" a="1"/>
  <c r="L22" i="65" a="1"/>
  <c r="W26" i="65" a="1"/>
  <c r="G31" i="65" a="1"/>
  <c r="W37" i="65" a="1"/>
  <c r="L32" i="65" a="1"/>
  <c r="U29" i="65" a="1"/>
  <c r="K26" i="65" a="1"/>
  <c r="M34" i="65" a="1"/>
  <c r="M27" i="65" a="1"/>
  <c r="K41" i="65" a="1"/>
  <c r="L14" i="65" a="1"/>
  <c r="V40" i="65" a="1"/>
  <c r="F29" i="65" a="1"/>
  <c r="F27" i="65" a="1"/>
  <c r="K21" i="65" a="1"/>
  <c r="H37" i="65" a="1"/>
  <c r="L16" i="65" a="1"/>
  <c r="F31" i="65" a="1"/>
  <c r="U20" i="65" a="1"/>
  <c r="F28" i="65" a="1"/>
  <c r="L26" i="65" a="1"/>
  <c r="K24" i="65" a="1"/>
  <c r="U22" i="65" a="1"/>
  <c r="U34" i="65" a="1"/>
  <c r="W28" i="65" a="1"/>
  <c r="G33" i="65" a="1"/>
  <c r="H36" i="65" a="1"/>
  <c r="G29" i="65" a="1"/>
  <c r="W41" i="65" a="1"/>
  <c r="V34" i="65" a="1"/>
  <c r="V21" i="65" a="1"/>
  <c r="M35" i="65" a="1"/>
  <c r="K39" i="65" a="1"/>
  <c r="U33" i="65" a="1"/>
  <c r="F19" i="65" a="1"/>
  <c r="U27" i="65" a="1"/>
  <c r="F37" i="65" a="1"/>
  <c r="K30" i="65" a="1"/>
  <c r="F15" i="65" a="1"/>
  <c r="M28" i="65" a="1"/>
  <c r="M11" i="65" a="1"/>
  <c r="L11" i="65" a="1"/>
  <c r="V17" i="65" a="1"/>
  <c r="F34" i="65" a="1"/>
  <c r="V25" i="65" a="1"/>
  <c r="G26" i="65" a="1"/>
  <c r="H17" i="65" a="1"/>
  <c r="H23" i="65" a="1"/>
  <c r="V23" i="65" a="1"/>
  <c r="V18" i="65" a="1"/>
  <c r="L18" i="65" a="1"/>
  <c r="V36" i="65" a="1"/>
  <c r="K18" i="65" a="1"/>
  <c r="M20" i="65" a="1"/>
  <c r="G35" i="65" a="1"/>
  <c r="U15" i="65" a="1"/>
  <c r="U40" i="65" a="1"/>
  <c r="H13" i="65" a="1"/>
  <c r="F23" i="65" a="1"/>
  <c r="W13" i="65" a="1"/>
  <c r="L15" i="65" a="1"/>
  <c r="U21" i="65" a="1"/>
  <c r="V33" i="65" a="1"/>
  <c r="V19" i="65" a="1"/>
  <c r="H33" i="65" a="1"/>
  <c r="V27" i="65" a="1"/>
  <c r="M39" i="65" a="1"/>
  <c r="L10" i="65" a="1"/>
  <c r="K10" i="65" a="1"/>
  <c r="L20" i="65" a="1"/>
  <c r="W24" i="65" a="1"/>
  <c r="H11" i="65" a="1"/>
  <c r="G39" i="65" a="1"/>
  <c r="K29" i="65" a="1"/>
  <c r="K16" i="65" a="1"/>
  <c r="F36" i="65" a="1"/>
  <c r="G13" i="65" a="1"/>
  <c r="U18" i="65" a="1"/>
  <c r="M42" i="65" a="1"/>
  <c r="L17" i="65" a="1"/>
  <c r="H25" i="65" a="1"/>
  <c r="H34" i="65" a="1"/>
  <c r="U17" i="65" a="1"/>
  <c r="G43" i="65" l="1"/>
  <c r="H43" i="65"/>
  <c r="M43" i="65"/>
  <c r="V43" i="65"/>
  <c r="L43" i="65"/>
  <c r="W43" i="65"/>
  <c r="V26" i="65"/>
  <c r="L26" i="65"/>
  <c r="G26" i="65"/>
  <c r="L39" i="65"/>
  <c r="G39" i="65"/>
  <c r="V39" i="65"/>
  <c r="G41" i="65"/>
  <c r="L41" i="65"/>
  <c r="V41" i="65"/>
  <c r="V35" i="65"/>
  <c r="L35" i="65"/>
  <c r="G35" i="65"/>
  <c r="G30" i="65"/>
  <c r="L30" i="65"/>
  <c r="V30" i="65"/>
  <c r="F43" i="65"/>
  <c r="K43" i="65"/>
  <c r="U43" i="65"/>
  <c r="G16" i="65"/>
  <c r="L16" i="65"/>
  <c r="V16" i="65"/>
  <c r="G42" i="65"/>
  <c r="V42" i="65"/>
  <c r="L42" i="65"/>
  <c r="H16" i="65"/>
  <c r="M16" i="65"/>
  <c r="W16" i="65"/>
  <c r="M42" i="65"/>
  <c r="H42" i="65"/>
  <c r="W42" i="65"/>
  <c r="F16" i="65"/>
  <c r="U16" i="65"/>
  <c r="K16" i="65"/>
  <c r="K42" i="65"/>
  <c r="F42" i="65"/>
  <c r="U42" i="65"/>
  <c r="F37" i="65"/>
  <c r="K37" i="65"/>
  <c r="U37" i="65"/>
  <c r="F34" i="65"/>
  <c r="K34" i="65"/>
  <c r="U34" i="65"/>
  <c r="M38" i="65"/>
  <c r="W38" i="65"/>
  <c r="H38" i="65"/>
  <c r="K14" i="65"/>
  <c r="U14" i="65"/>
  <c r="F14" i="65"/>
  <c r="K33" i="65"/>
  <c r="U33" i="65"/>
  <c r="F33" i="65"/>
  <c r="M40" i="65"/>
  <c r="W40" i="65"/>
  <c r="H40" i="65"/>
  <c r="V15" i="65"/>
  <c r="G15" i="65"/>
  <c r="L15" i="65"/>
  <c r="L36" i="65"/>
  <c r="G36" i="65"/>
  <c r="V36" i="65"/>
  <c r="M34" i="65"/>
  <c r="W34" i="65"/>
  <c r="H34" i="65"/>
  <c r="L40" i="65"/>
  <c r="V40" i="65"/>
  <c r="G40" i="65"/>
  <c r="W41" i="65"/>
  <c r="H41" i="65"/>
  <c r="M41" i="65"/>
  <c r="F41" i="65"/>
  <c r="U41" i="65"/>
  <c r="K41" i="65"/>
  <c r="F15" i="65"/>
  <c r="U15" i="65"/>
  <c r="K15" i="65"/>
  <c r="K36" i="65"/>
  <c r="F36" i="65"/>
  <c r="U36" i="65"/>
  <c r="W35" i="65"/>
  <c r="M35" i="65"/>
  <c r="H35" i="65"/>
  <c r="K40" i="65"/>
  <c r="F40" i="65"/>
  <c r="U40" i="65"/>
  <c r="H14" i="65"/>
  <c r="W14" i="65"/>
  <c r="M14" i="65"/>
  <c r="H33" i="65"/>
  <c r="W33" i="65"/>
  <c r="M33" i="65"/>
  <c r="L34" i="65"/>
  <c r="V34" i="65"/>
  <c r="G34" i="65"/>
  <c r="F35" i="65"/>
  <c r="K35" i="65"/>
  <c r="U35" i="65"/>
  <c r="M39" i="65"/>
  <c r="W39" i="65"/>
  <c r="H39" i="65"/>
  <c r="U38" i="65"/>
  <c r="F38" i="65"/>
  <c r="K38" i="65"/>
  <c r="G14" i="65"/>
  <c r="L14" i="65"/>
  <c r="V14" i="65"/>
  <c r="G33" i="65"/>
  <c r="L33" i="65"/>
  <c r="V33" i="65"/>
  <c r="H15" i="65"/>
  <c r="W15" i="65"/>
  <c r="M15" i="65"/>
  <c r="W36" i="65"/>
  <c r="M36" i="65"/>
  <c r="H36" i="65"/>
  <c r="G37" i="65"/>
  <c r="L37" i="65"/>
  <c r="V37" i="65"/>
  <c r="H37" i="65"/>
  <c r="M37" i="65"/>
  <c r="W37" i="65"/>
  <c r="K39" i="65"/>
  <c r="F39" i="65"/>
  <c r="U39" i="65"/>
  <c r="G38" i="65"/>
  <c r="V38" i="65"/>
  <c r="L38" i="65"/>
  <c r="U12" i="65"/>
  <c r="F12" i="65"/>
  <c r="K12" i="65"/>
  <c r="F26" i="65"/>
  <c r="U26" i="65"/>
  <c r="K26" i="65"/>
  <c r="H28" i="65"/>
  <c r="W28" i="65"/>
  <c r="M28" i="65"/>
  <c r="F27" i="65"/>
  <c r="K27" i="65"/>
  <c r="U27" i="65"/>
  <c r="H27" i="65"/>
  <c r="M27" i="65"/>
  <c r="W27" i="65"/>
  <c r="G28" i="65"/>
  <c r="L28" i="65"/>
  <c r="V28" i="65"/>
  <c r="K28" i="65"/>
  <c r="U28" i="65"/>
  <c r="F28" i="65"/>
  <c r="W12" i="65"/>
  <c r="H12" i="65"/>
  <c r="M12" i="65"/>
  <c r="W26" i="65"/>
  <c r="H26" i="65"/>
  <c r="M26" i="65"/>
  <c r="L12" i="65"/>
  <c r="V12" i="65"/>
  <c r="G12" i="65"/>
  <c r="L27" i="65"/>
  <c r="G27" i="65"/>
  <c r="V27" i="65"/>
  <c r="F24" i="65"/>
  <c r="U24" i="65"/>
  <c r="K24" i="65"/>
  <c r="V22" i="65"/>
  <c r="G22" i="65"/>
  <c r="L22" i="65"/>
  <c r="F23" i="65"/>
  <c r="U23" i="65"/>
  <c r="K23" i="65"/>
  <c r="V11" i="65"/>
  <c r="L11" i="65"/>
  <c r="G11" i="65"/>
  <c r="L21" i="65"/>
  <c r="G21" i="65"/>
  <c r="V21" i="65"/>
  <c r="W25" i="65"/>
  <c r="M25" i="65"/>
  <c r="H25" i="65"/>
  <c r="M23" i="65"/>
  <c r="W23" i="65"/>
  <c r="H23" i="65"/>
  <c r="K11" i="65"/>
  <c r="F11" i="65"/>
  <c r="U11" i="65"/>
  <c r="K21" i="65"/>
  <c r="U21" i="65"/>
  <c r="F21" i="65"/>
  <c r="M22" i="65"/>
  <c r="H22" i="65"/>
  <c r="W22" i="65"/>
  <c r="L23" i="65"/>
  <c r="V23" i="65"/>
  <c r="G23" i="65"/>
  <c r="U22" i="65"/>
  <c r="K22" i="65"/>
  <c r="F22" i="65"/>
  <c r="L25" i="65"/>
  <c r="G25" i="65"/>
  <c r="V25" i="65"/>
  <c r="U25" i="65"/>
  <c r="K25" i="65"/>
  <c r="F25" i="65"/>
  <c r="M24" i="65"/>
  <c r="W24" i="65"/>
  <c r="H24" i="65"/>
  <c r="G24" i="65"/>
  <c r="V24" i="65"/>
  <c r="L24" i="65"/>
  <c r="M11" i="65"/>
  <c r="W11" i="65"/>
  <c r="H11" i="65"/>
  <c r="W21" i="65"/>
  <c r="H21" i="65"/>
  <c r="M21" i="65"/>
  <c r="M30" i="65"/>
  <c r="H30" i="65"/>
  <c r="W30" i="65"/>
  <c r="U31" i="65"/>
  <c r="F31" i="65"/>
  <c r="K31" i="65"/>
  <c r="F30" i="65"/>
  <c r="K30" i="65"/>
  <c r="U30" i="65"/>
  <c r="V29" i="65"/>
  <c r="G29" i="65"/>
  <c r="V13" i="65"/>
  <c r="L29" i="65"/>
  <c r="L13" i="65"/>
  <c r="G13" i="65"/>
  <c r="H13" i="65"/>
  <c r="W13" i="65"/>
  <c r="M29" i="65"/>
  <c r="W29" i="65"/>
  <c r="H29" i="65"/>
  <c r="M13" i="65"/>
  <c r="W31" i="65"/>
  <c r="M31" i="65"/>
  <c r="H31" i="65"/>
  <c r="L31" i="65"/>
  <c r="G31" i="65"/>
  <c r="V31" i="65"/>
  <c r="V32" i="65"/>
  <c r="L32" i="65"/>
  <c r="G32" i="65"/>
  <c r="K32" i="65"/>
  <c r="F32" i="65"/>
  <c r="U32" i="65"/>
  <c r="K13" i="65"/>
  <c r="F29" i="65"/>
  <c r="U13" i="65"/>
  <c r="U29" i="65"/>
  <c r="F13" i="65"/>
  <c r="K29" i="65"/>
  <c r="H32" i="65"/>
  <c r="M32" i="65"/>
  <c r="W32" i="65"/>
  <c r="F17" i="65"/>
  <c r="U10" i="65"/>
  <c r="U17" i="65"/>
  <c r="K10" i="65"/>
  <c r="K17" i="65"/>
  <c r="M20" i="65"/>
  <c r="W20" i="65"/>
  <c r="H20" i="65"/>
  <c r="L19" i="65"/>
  <c r="V19" i="65"/>
  <c r="G19" i="65"/>
  <c r="U18" i="65"/>
  <c r="F18" i="65"/>
  <c r="K18" i="65"/>
  <c r="F20" i="65"/>
  <c r="K20" i="65"/>
  <c r="U20" i="65"/>
  <c r="M18" i="65"/>
  <c r="W18" i="65"/>
  <c r="H18" i="65"/>
  <c r="V20" i="65"/>
  <c r="G20" i="65"/>
  <c r="L20" i="65"/>
  <c r="W17" i="65"/>
  <c r="H17" i="65"/>
  <c r="M10" i="65"/>
  <c r="H10" i="65"/>
  <c r="M17" i="65"/>
  <c r="W10" i="65"/>
  <c r="K19" i="65"/>
  <c r="U19" i="65"/>
  <c r="F19" i="65"/>
  <c r="G17" i="65"/>
  <c r="L17" i="65"/>
  <c r="G10" i="65"/>
  <c r="V17" i="65"/>
  <c r="L10" i="65"/>
  <c r="V10" i="65"/>
  <c r="W19" i="65"/>
  <c r="H19" i="65"/>
  <c r="M19" i="65"/>
  <c r="V18" i="65"/>
  <c r="L18" i="65"/>
  <c r="G18" i="65"/>
  <c r="F10" i="65"/>
  <c r="AA39" i="65" a="1"/>
  <c r="AA20" i="65" a="1"/>
  <c r="Q36" i="65" a="1"/>
  <c r="Z43" i="65" a="1"/>
  <c r="AA22" i="65" a="1"/>
  <c r="Z17" i="65" a="1"/>
  <c r="AB34" i="65" a="1"/>
  <c r="Z37" i="65" a="1"/>
  <c r="AB38" i="65" a="1"/>
  <c r="Q39" i="65" a="1"/>
  <c r="P36" i="65" a="1"/>
  <c r="AB35" i="65" a="1"/>
  <c r="Q43" i="65" a="1"/>
  <c r="Q18" i="65" a="1"/>
  <c r="AA15" i="65" a="1"/>
  <c r="AA26" i="65" a="1"/>
  <c r="Z31" i="65" a="1"/>
  <c r="P25" i="65" a="1"/>
  <c r="R10" i="65" a="1"/>
  <c r="P24" i="65" a="1"/>
  <c r="AB22" i="65" a="1"/>
  <c r="R20" i="65" a="1"/>
  <c r="R17" i="65" a="1"/>
  <c r="P23" i="65" a="1"/>
  <c r="Q25" i="65" a="1"/>
  <c r="P39" i="65" a="1"/>
  <c r="AA12" i="65" a="1"/>
  <c r="R16" i="65" a="1"/>
  <c r="AB18" i="65" a="1"/>
  <c r="R39" i="65" a="1"/>
  <c r="AA35" i="65" a="1"/>
  <c r="AB27" i="65" a="1"/>
  <c r="R43" i="65" a="1"/>
  <c r="AB37" i="65" a="1"/>
  <c r="P34" i="65" a="1"/>
  <c r="Q31" i="65" a="1"/>
  <c r="AB25" i="65" a="1"/>
  <c r="AB23" i="65" a="1"/>
  <c r="Q16" i="65" a="1"/>
  <c r="Z40" i="65" a="1"/>
  <c r="P21" i="65" a="1"/>
  <c r="AA32" i="65" a="1"/>
  <c r="Q37" i="65" a="1"/>
  <c r="Z22" i="65" a="1"/>
  <c r="AA27" i="65" a="1"/>
  <c r="P30" i="65" a="1"/>
  <c r="AB31" i="65" a="1"/>
  <c r="Q42" i="65" a="1"/>
  <c r="AB14" i="65" a="1"/>
  <c r="P38" i="65" a="1"/>
  <c r="AA38" i="65" a="1"/>
  <c r="AB19" i="65" a="1"/>
  <c r="Q28" i="65" a="1"/>
  <c r="P27" i="65" a="1"/>
  <c r="Z35" i="65" a="1"/>
  <c r="AB30" i="65" a="1"/>
  <c r="P10" i="65" a="1"/>
  <c r="P19" i="65" a="1"/>
  <c r="P42" i="65" a="1"/>
  <c r="Q14" i="65" a="1"/>
  <c r="AB40" i="65" a="1"/>
  <c r="AA42" i="65" a="1"/>
  <c r="P29" i="65" a="1"/>
  <c r="Q23" i="65" a="1"/>
  <c r="Z11" i="65" a="1"/>
  <c r="AA29" i="65" a="1"/>
  <c r="AA33" i="65" a="1"/>
  <c r="Q19" i="65" a="1"/>
  <c r="Z28" i="65" a="1"/>
  <c r="Z14" i="65" a="1"/>
  <c r="AA13" i="65" a="1"/>
  <c r="P26" i="65" a="1"/>
  <c r="Z16" i="65" a="1"/>
  <c r="R26" i="65" a="1"/>
  <c r="P15" i="65" a="1"/>
  <c r="P32" i="65" a="1"/>
  <c r="AA41" i="65" a="1"/>
  <c r="R41" i="65" a="1"/>
  <c r="Z18" i="65" a="1"/>
  <c r="R42" i="65" a="1"/>
  <c r="AB11" i="65" a="1"/>
  <c r="P13" i="65" a="1"/>
  <c r="AA30" i="65" a="1"/>
  <c r="R32" i="65" a="1"/>
  <c r="Q24" i="65" a="1"/>
  <c r="P12" i="65" a="1"/>
  <c r="R12" i="65" a="1"/>
  <c r="Z20" i="65" a="1"/>
  <c r="P33" i="65" a="1"/>
  <c r="AB21" i="65" a="1"/>
  <c r="AA34" i="65" a="1"/>
  <c r="AB29" i="65" a="1"/>
  <c r="Q11" i="65" a="1"/>
  <c r="AB28" i="65" a="1"/>
  <c r="R24" i="65" a="1"/>
  <c r="Q40" i="65" a="1"/>
  <c r="AB33" i="65" a="1"/>
  <c r="Q17" i="65" a="1"/>
  <c r="R15" i="65" a="1"/>
  <c r="R13" i="65" a="1"/>
  <c r="P41" i="65" a="1"/>
  <c r="Q10" i="65" a="1"/>
  <c r="Q21" i="65" a="1"/>
  <c r="AB36" i="65" a="1"/>
  <c r="R43" i="65" l="1"/>
  <c r="Q43" i="65"/>
  <c r="AG43" i="65" a="1"/>
  <c r="AG43" i="65" s="1"/>
  <c r="AF43" i="65" a="1"/>
  <c r="AF43" i="65" s="1"/>
  <c r="AA26" i="65"/>
  <c r="AF26" i="65" a="1"/>
  <c r="AF26" i="65" s="1"/>
  <c r="Q39" i="65"/>
  <c r="AA39" i="65"/>
  <c r="AA41" i="65"/>
  <c r="AF39" i="65" a="1"/>
  <c r="AF39" i="65" s="1"/>
  <c r="AF41" i="65" a="1"/>
  <c r="AF41" i="65" s="1"/>
  <c r="AA35" i="65"/>
  <c r="AF35" i="65" a="1"/>
  <c r="AF35" i="65" s="1"/>
  <c r="AA30" i="65"/>
  <c r="AF30" i="65" a="1"/>
  <c r="AF30" i="65" s="1"/>
  <c r="Z43" i="65"/>
  <c r="Z16" i="65"/>
  <c r="R16" i="65"/>
  <c r="Q42" i="65"/>
  <c r="AA42" i="65"/>
  <c r="R42" i="65"/>
  <c r="P42" i="65"/>
  <c r="Q16" i="65"/>
  <c r="N35" i="65"/>
  <c r="AB36" i="65"/>
  <c r="AA33" i="65"/>
  <c r="Q40" i="65"/>
  <c r="AB35" i="65"/>
  <c r="AA15" i="65"/>
  <c r="P34" i="65"/>
  <c r="Q14" i="65"/>
  <c r="Z35" i="65"/>
  <c r="R15" i="65"/>
  <c r="P38" i="65"/>
  <c r="AA34" i="65"/>
  <c r="AB14" i="65"/>
  <c r="P36" i="65"/>
  <c r="AB38" i="65"/>
  <c r="Z37" i="65"/>
  <c r="AA38" i="65"/>
  <c r="R41" i="65"/>
  <c r="P39" i="65"/>
  <c r="P15" i="65"/>
  <c r="AB33" i="65"/>
  <c r="Z14" i="65"/>
  <c r="AB34" i="65"/>
  <c r="AB37" i="65"/>
  <c r="P41" i="65"/>
  <c r="AB40" i="65"/>
  <c r="Q37" i="65"/>
  <c r="R39" i="65"/>
  <c r="Z40" i="65"/>
  <c r="Q36" i="65"/>
  <c r="P33" i="65"/>
  <c r="I35" i="65"/>
  <c r="I36" i="65"/>
  <c r="I39" i="65"/>
  <c r="I41" i="65"/>
  <c r="AB28" i="65"/>
  <c r="Z28" i="65"/>
  <c r="AB27" i="65"/>
  <c r="AA27" i="65"/>
  <c r="Q28" i="65"/>
  <c r="R12" i="65"/>
  <c r="AA12" i="65"/>
  <c r="P26" i="65"/>
  <c r="R26" i="65"/>
  <c r="P27" i="65"/>
  <c r="P12" i="65"/>
  <c r="Z11" i="65"/>
  <c r="P23" i="65"/>
  <c r="Q24" i="65"/>
  <c r="Q25" i="65"/>
  <c r="Q21" i="65"/>
  <c r="AB21" i="65"/>
  <c r="R24" i="65"/>
  <c r="AB22" i="65"/>
  <c r="AB23" i="65"/>
  <c r="AA22" i="65"/>
  <c r="Z22" i="65"/>
  <c r="Q11" i="65"/>
  <c r="AB11" i="65"/>
  <c r="P21" i="65"/>
  <c r="P25" i="65"/>
  <c r="AB25" i="65"/>
  <c r="Q23" i="65"/>
  <c r="P24" i="65"/>
  <c r="R32" i="65"/>
  <c r="P32" i="65"/>
  <c r="AB31" i="65"/>
  <c r="R13" i="65"/>
  <c r="AA13" i="65"/>
  <c r="P30" i="65"/>
  <c r="P13" i="65"/>
  <c r="Z31" i="65"/>
  <c r="AA32" i="65"/>
  <c r="P29" i="65"/>
  <c r="AA29" i="65"/>
  <c r="AB29" i="65"/>
  <c r="Q31" i="65"/>
  <c r="AB30" i="65"/>
  <c r="AB19" i="65"/>
  <c r="P19" i="65"/>
  <c r="R20" i="65"/>
  <c r="Z20" i="65"/>
  <c r="AA20" i="65"/>
  <c r="Z18" i="65"/>
  <c r="Q18" i="65"/>
  <c r="AB18" i="65"/>
  <c r="Q10" i="65"/>
  <c r="R10" i="65"/>
  <c r="Q19" i="65"/>
  <c r="Q17" i="65"/>
  <c r="R17" i="65"/>
  <c r="Z17" i="65"/>
  <c r="I18" i="65"/>
  <c r="G9" i="65"/>
  <c r="H9" i="65"/>
  <c r="P10" i="65"/>
  <c r="F9" i="65"/>
  <c r="N39" i="65"/>
  <c r="AF42" i="65" a="1"/>
  <c r="AF42" i="65" s="1"/>
  <c r="AF16" i="65" a="1"/>
  <c r="AF16" i="65" s="1"/>
  <c r="AE43" i="65" a="1"/>
  <c r="AE43" i="65" s="1"/>
  <c r="AE36" i="65" a="1"/>
  <c r="AE36" i="65" s="1"/>
  <c r="AE41" i="65" a="1"/>
  <c r="AE41" i="65" s="1"/>
  <c r="AG40" i="65" a="1"/>
  <c r="AG40" i="65" s="1"/>
  <c r="AG38" i="65" a="1"/>
  <c r="AG38" i="65" s="1"/>
  <c r="AE39" i="65" a="1"/>
  <c r="AE39" i="65" s="1"/>
  <c r="AE37" i="65" a="1"/>
  <c r="AE37" i="65" s="1"/>
  <c r="N36" i="65"/>
  <c r="N41" i="65"/>
  <c r="AE33" i="65" a="1"/>
  <c r="AE33" i="65" s="1"/>
  <c r="AE14" i="65" a="1"/>
  <c r="AE14" i="65" s="1"/>
  <c r="AE34" i="65" a="1"/>
  <c r="AE34" i="65" s="1"/>
  <c r="AE35" i="65" a="1"/>
  <c r="AE35" i="65" s="1"/>
  <c r="AG34" i="65" a="1"/>
  <c r="AG34" i="65" s="1"/>
  <c r="M9" i="65"/>
  <c r="AE29" i="65" a="1"/>
  <c r="AE29" i="65" s="1"/>
  <c r="AE31" i="65" a="1"/>
  <c r="AE31" i="65" s="1"/>
  <c r="AG30" i="65" a="1"/>
  <c r="AG30" i="65" s="1"/>
  <c r="L9" i="65"/>
  <c r="AG26" i="65" a="1"/>
  <c r="AG26" i="65" s="1"/>
  <c r="AE27" i="65" a="1"/>
  <c r="AE27" i="65" s="1"/>
  <c r="AF27" i="65" a="1"/>
  <c r="AF27" i="65" s="1"/>
  <c r="K9" i="65"/>
  <c r="AE22" i="65" a="1"/>
  <c r="AE22" i="65" s="1"/>
  <c r="AF23" i="65" a="1"/>
  <c r="AF23" i="65" s="1"/>
  <c r="AG21" i="65" a="1"/>
  <c r="AG21" i="65" s="1"/>
  <c r="AG11" i="65" a="1"/>
  <c r="AG11" i="65" s="1"/>
  <c r="AE11" i="65" a="1"/>
  <c r="AE11" i="65" s="1"/>
  <c r="AE21" i="65" a="1"/>
  <c r="AE21" i="65" s="1"/>
  <c r="AF24" i="65" a="1"/>
  <c r="AF24" i="65" s="1"/>
  <c r="AG23" i="65" a="1"/>
  <c r="AG23" i="65" s="1"/>
  <c r="AG24" i="65" a="1"/>
  <c r="AG24" i="65" s="1"/>
  <c r="AG25" i="65" a="1"/>
  <c r="AG25" i="65" s="1"/>
  <c r="AE25" i="65" a="1"/>
  <c r="AE25" i="65" s="1"/>
  <c r="AF11" i="65" a="1"/>
  <c r="AF11" i="65" s="1"/>
  <c r="AF21" i="65" a="1"/>
  <c r="AF21" i="65" s="1"/>
  <c r="AF22" i="65" a="1"/>
  <c r="AF22" i="65" s="1"/>
  <c r="AE24" i="65" a="1"/>
  <c r="AE24" i="65" s="1"/>
  <c r="AG22" i="65" a="1"/>
  <c r="AG22" i="65" s="1"/>
  <c r="AF25" i="65" a="1"/>
  <c r="AF25" i="65" s="1"/>
  <c r="AE23" i="65" a="1"/>
  <c r="AE23" i="65" s="1"/>
  <c r="AE20" i="65" a="1"/>
  <c r="AE20" i="65" s="1"/>
  <c r="AF10" i="65" a="1"/>
  <c r="AF10" i="65" s="1"/>
  <c r="E10" i="70" s="1" a="1"/>
  <c r="E10" i="70" s="1"/>
  <c r="AF17" i="65" a="1"/>
  <c r="AF17" i="65" s="1"/>
  <c r="AF18" i="65" a="1"/>
  <c r="AF18" i="65" s="1"/>
  <c r="AF20" i="65" a="1"/>
  <c r="AF20" i="65" s="1"/>
  <c r="AG18" i="65" a="1"/>
  <c r="AG18" i="65" s="1"/>
  <c r="AE18" i="65" a="1"/>
  <c r="AE18" i="65" s="1"/>
  <c r="AF19" i="65" a="1"/>
  <c r="AF19" i="65" s="1"/>
  <c r="N18" i="65"/>
  <c r="AG16" i="65" a="1"/>
  <c r="AG16" i="65" s="1"/>
  <c r="AG42" i="65" a="1"/>
  <c r="AG42" i="65" s="1"/>
  <c r="AG39" i="65" a="1"/>
  <c r="AG39" i="65" s="1"/>
  <c r="AF40" i="65" a="1"/>
  <c r="AF40" i="65" s="1"/>
  <c r="AF15" i="65" a="1"/>
  <c r="AF15" i="65" s="1"/>
  <c r="AF36" i="65" a="1"/>
  <c r="AF36" i="65" s="1"/>
  <c r="AE15" i="65" a="1"/>
  <c r="AE15" i="65" s="1"/>
  <c r="AG37" i="65" a="1"/>
  <c r="AG37" i="65" s="1"/>
  <c r="AG15" i="65" a="1"/>
  <c r="AG15" i="65" s="1"/>
  <c r="AG36" i="65" a="1"/>
  <c r="AG36" i="65" s="1"/>
  <c r="AG41" i="65" a="1"/>
  <c r="AG41" i="65" s="1"/>
  <c r="AF38" i="65" a="1"/>
  <c r="AF38" i="65" s="1"/>
  <c r="AF37" i="65" a="1"/>
  <c r="AF37" i="65" s="1"/>
  <c r="AF14" i="65" a="1"/>
  <c r="AF14" i="65" s="1"/>
  <c r="AF33" i="65" a="1"/>
  <c r="AF33" i="65" s="1"/>
  <c r="AG35" i="65" a="1"/>
  <c r="AG35" i="65" s="1"/>
  <c r="AG14" i="65" a="1"/>
  <c r="AG14" i="65" s="1"/>
  <c r="AG33" i="65" a="1"/>
  <c r="AG33" i="65" s="1"/>
  <c r="AF34" i="65" a="1"/>
  <c r="AF34" i="65" s="1"/>
  <c r="AE13" i="65" a="1"/>
  <c r="AE13" i="65" s="1"/>
  <c r="AG13" i="65" a="1"/>
  <c r="AG13" i="65" s="1"/>
  <c r="AG29" i="65" a="1"/>
  <c r="AG29" i="65" s="1"/>
  <c r="AF31" i="65" a="1"/>
  <c r="AF31" i="65" s="1"/>
  <c r="AG32" i="65" a="1"/>
  <c r="AG32" i="65" s="1"/>
  <c r="AF13" i="65" a="1"/>
  <c r="AF13" i="65" s="1"/>
  <c r="E13" i="70" s="1" a="1"/>
  <c r="E13" i="70" s="1"/>
  <c r="AF29" i="65" a="1"/>
  <c r="AF29" i="65" s="1"/>
  <c r="AG31" i="65" a="1"/>
  <c r="AG31" i="65" s="1"/>
  <c r="AF32" i="65" a="1"/>
  <c r="AF32" i="65" s="1"/>
  <c r="AG27" i="65" a="1"/>
  <c r="AG27" i="65" s="1"/>
  <c r="AG12" i="65" a="1"/>
  <c r="AG12" i="65" s="1"/>
  <c r="F12" i="70" s="1" a="1"/>
  <c r="F12" i="70" s="1"/>
  <c r="AG28" i="65" a="1"/>
  <c r="AG28" i="65" s="1"/>
  <c r="AF28" i="65" a="1"/>
  <c r="AF28" i="65" s="1"/>
  <c r="AF12" i="65" a="1"/>
  <c r="AF12" i="65" s="1"/>
  <c r="AG19" i="65" a="1"/>
  <c r="AG19" i="65" s="1"/>
  <c r="AG20" i="65" a="1"/>
  <c r="AG20" i="65" s="1"/>
  <c r="AG10" i="65" a="1"/>
  <c r="AG10" i="65" s="1"/>
  <c r="F10" i="70" s="1" a="1"/>
  <c r="F10" i="70" s="1"/>
  <c r="AG17" i="65" a="1"/>
  <c r="AG17" i="65" s="1"/>
  <c r="G4" i="72"/>
  <c r="G5" i="72" s="1"/>
  <c r="G6" i="72" s="1"/>
  <c r="G7" i="72" s="1"/>
  <c r="G8" i="72"/>
  <c r="G9" i="72" s="1"/>
  <c r="G10" i="72" s="1"/>
  <c r="G11" i="72" s="1"/>
  <c r="G12" i="72" s="1"/>
  <c r="G13" i="72" s="1"/>
  <c r="G14" i="72"/>
  <c r="G15" i="72" s="1"/>
  <c r="G16" i="72" s="1"/>
  <c r="G17" i="72"/>
  <c r="G18" i="72" s="1"/>
  <c r="G19" i="72" s="1"/>
  <c r="G20" i="72" s="1"/>
  <c r="G21" i="72"/>
  <c r="G22" i="72" s="1"/>
  <c r="G23" i="72" s="1"/>
  <c r="G24" i="72" s="1"/>
  <c r="G25" i="72"/>
  <c r="G26" i="72" s="1"/>
  <c r="G27" i="72" s="1"/>
  <c r="G28" i="72" s="1"/>
  <c r="G29" i="72" s="1"/>
  <c r="G30" i="72" s="1"/>
  <c r="G31" i="72"/>
  <c r="G32" i="72" s="1"/>
  <c r="R11" i="65" a="1"/>
  <c r="Q22" i="65" a="1"/>
  <c r="AB39" i="65" a="1"/>
  <c r="R27" i="65" a="1"/>
  <c r="Q12" i="65" a="1"/>
  <c r="R31" i="65" a="1"/>
  <c r="Z29" i="65" a="1"/>
  <c r="R25" i="65" a="1"/>
  <c r="AB43" i="65" a="1"/>
  <c r="AA11" i="65" a="1"/>
  <c r="P28" i="65" a="1"/>
  <c r="Z41" i="65" a="1"/>
  <c r="AB32" i="65" a="1"/>
  <c r="AA43" i="65" a="1"/>
  <c r="P37" i="65" a="1"/>
  <c r="Z19" i="65" a="1"/>
  <c r="Z42" i="65" a="1"/>
  <c r="R35" i="65" a="1"/>
  <c r="Z15" i="65" a="1"/>
  <c r="AA36" i="65" a="1"/>
  <c r="AB20" i="65" a="1"/>
  <c r="AA18" i="65" a="1"/>
  <c r="AA19" i="65" a="1"/>
  <c r="Q20" i="65" a="1"/>
  <c r="Q34" i="65" a="1"/>
  <c r="AA28" i="65" a="1"/>
  <c r="Z36" i="65" a="1"/>
  <c r="AA21" i="65" a="1"/>
  <c r="Z27" i="65" a="1"/>
  <c r="AA16" i="65" a="1"/>
  <c r="Z39" i="65" a="1"/>
  <c r="Z21" i="65" a="1"/>
  <c r="AA25" i="65" a="1"/>
  <c r="Q27" i="65" a="1"/>
  <c r="Q32" i="65" a="1"/>
  <c r="Z25" i="65" a="1"/>
  <c r="Q30" i="65" a="1"/>
  <c r="AB10" i="65" a="1"/>
  <c r="R18" i="65" a="1"/>
  <c r="Z12" i="65" a="1"/>
  <c r="Q35" i="65" a="1"/>
  <c r="AB12" i="65" a="1"/>
  <c r="P17" i="65" a="1"/>
  <c r="AA10" i="65" a="1"/>
  <c r="R38" i="65" a="1"/>
  <c r="R19" i="65" a="1"/>
  <c r="P18" i="65" a="1"/>
  <c r="P20" i="65" a="1"/>
  <c r="Q26" i="65" a="1"/>
  <c r="AB15" i="65" a="1"/>
  <c r="Z33" i="65" a="1"/>
  <c r="R23" i="65" a="1"/>
  <c r="AA14" i="65" a="1"/>
  <c r="AB24" i="65" a="1"/>
  <c r="P16" i="65" a="1"/>
  <c r="R36" i="65" a="1"/>
  <c r="Z38" i="65" a="1"/>
  <c r="Z24" i="65" a="1"/>
  <c r="P14" i="65" a="1"/>
  <c r="Q15" i="65" a="1"/>
  <c r="Z34" i="65" a="1"/>
  <c r="AB17" i="65" a="1"/>
  <c r="AB13" i="65" a="1"/>
  <c r="P31" i="65" a="1"/>
  <c r="Q13" i="65" a="1"/>
  <c r="R14" i="65" a="1"/>
  <c r="AB26" i="65" a="1"/>
  <c r="Z32" i="65" a="1"/>
  <c r="R21" i="65" a="1"/>
  <c r="Z13" i="65" a="1"/>
  <c r="P35" i="65" a="1"/>
  <c r="AA37" i="65" a="1"/>
  <c r="Z10" i="65" a="1"/>
  <c r="R34" i="65" a="1"/>
  <c r="P43" i="65" a="1"/>
  <c r="R22" i="65" a="1"/>
  <c r="P11" i="65" a="1"/>
  <c r="Q38" i="65" a="1"/>
  <c r="R37" i="65" a="1"/>
  <c r="Q33" i="65" a="1"/>
  <c r="R40" i="65" a="1"/>
  <c r="Q29" i="65" a="1"/>
  <c r="AB16" i="65" a="1"/>
  <c r="R33" i="65" a="1"/>
  <c r="Z23" i="65" a="1"/>
  <c r="AA40" i="65" a="1"/>
  <c r="Z26" i="65" a="1"/>
  <c r="R29" i="65" a="1"/>
  <c r="R30" i="65" a="1"/>
  <c r="AB42" i="65" a="1"/>
  <c r="AA17" i="65" a="1"/>
  <c r="Q41" i="65" a="1"/>
  <c r="R28" i="65" a="1"/>
  <c r="P40" i="65" a="1"/>
  <c r="AA24" i="65" a="1"/>
  <c r="AA23" i="65" a="1"/>
  <c r="P22" i="65" a="1"/>
  <c r="AB41" i="65" a="1"/>
  <c r="Z30" i="65" a="1"/>
  <c r="AA31" i="65" a="1"/>
  <c r="AA43" i="65" l="1"/>
  <c r="Q26" i="65"/>
  <c r="Z27" i="65"/>
  <c r="Z24" i="65"/>
  <c r="Q41" i="65"/>
  <c r="Q15" i="65"/>
  <c r="Z12" i="65"/>
  <c r="R37" i="65"/>
  <c r="AB16" i="65"/>
  <c r="Z34" i="65"/>
  <c r="Q30" i="65"/>
  <c r="AB43" i="65"/>
  <c r="P37" i="65"/>
  <c r="P11" i="65"/>
  <c r="Z15" i="65"/>
  <c r="R33" i="65"/>
  <c r="Q35" i="65"/>
  <c r="F14" i="70" a="1"/>
  <c r="F14" i="70" s="1"/>
  <c r="F18" i="70" a="1"/>
  <c r="F18" i="70" s="1"/>
  <c r="F15" i="70" a="1"/>
  <c r="F15" i="70" s="1"/>
  <c r="F19" i="70" a="1"/>
  <c r="F19" i="70" s="1"/>
  <c r="E11" i="70" a="1"/>
  <c r="E11" i="70" s="1"/>
  <c r="F11" i="70" a="1"/>
  <c r="F11" i="70" s="1"/>
  <c r="D14" i="70" a="1"/>
  <c r="D14" i="70" s="1"/>
  <c r="D18" i="70" a="1"/>
  <c r="D18" i="70" s="1"/>
  <c r="E17" i="70" a="1"/>
  <c r="E17" i="70" s="1"/>
  <c r="E21" i="70" a="1"/>
  <c r="E21" i="70" s="1"/>
  <c r="D15" i="70" a="1"/>
  <c r="D15" i="70" s="1"/>
  <c r="D19" i="70" a="1"/>
  <c r="D19" i="70" s="1"/>
  <c r="E12" i="70" a="1"/>
  <c r="E12" i="70" s="1"/>
  <c r="F16" i="70" a="1"/>
  <c r="F16" i="70" s="1"/>
  <c r="F20" i="70" a="1"/>
  <c r="F20" i="70" s="1"/>
  <c r="F17" i="70" a="1"/>
  <c r="F17" i="70" s="1"/>
  <c r="F21" i="70" a="1"/>
  <c r="F21" i="70" s="1"/>
  <c r="E14" i="70" a="1"/>
  <c r="E14" i="70" s="1"/>
  <c r="E18" i="70" a="1"/>
  <c r="E18" i="70" s="1"/>
  <c r="E16" i="70" a="1"/>
  <c r="E16" i="70" s="1"/>
  <c r="E20" i="70" a="1"/>
  <c r="E20" i="70" s="1"/>
  <c r="F13" i="70" a="1"/>
  <c r="F13" i="70" s="1"/>
  <c r="E15" i="70" a="1"/>
  <c r="E15" i="70" s="1"/>
  <c r="E19" i="70" a="1"/>
  <c r="E19" i="70" s="1"/>
  <c r="D13" i="70" a="1"/>
  <c r="D13" i="70" s="1"/>
  <c r="R28" i="65"/>
  <c r="R14" i="65"/>
  <c r="AB42" i="65"/>
  <c r="AB15" i="65"/>
  <c r="AA25" i="65"/>
  <c r="Q34" i="65"/>
  <c r="AA24" i="65"/>
  <c r="R38" i="65"/>
  <c r="P43" i="65"/>
  <c r="Z41" i="65"/>
  <c r="AA28" i="65"/>
  <c r="Q27" i="65"/>
  <c r="P16" i="65"/>
  <c r="AA16" i="65"/>
  <c r="Z42" i="65"/>
  <c r="AA21" i="65"/>
  <c r="P35" i="65"/>
  <c r="AA23" i="65"/>
  <c r="P14" i="65"/>
  <c r="Q12" i="65"/>
  <c r="AB24" i="65"/>
  <c r="Q38" i="65"/>
  <c r="AB26" i="65"/>
  <c r="R23" i="65"/>
  <c r="R22" i="65"/>
  <c r="R25" i="65"/>
  <c r="R21" i="65"/>
  <c r="Q22" i="65"/>
  <c r="R40" i="65"/>
  <c r="Z38" i="65"/>
  <c r="Z23" i="65"/>
  <c r="AB12" i="65"/>
  <c r="P40" i="65"/>
  <c r="P22" i="65"/>
  <c r="AA37" i="65"/>
  <c r="R30" i="65"/>
  <c r="AB39" i="65"/>
  <c r="R34" i="65"/>
  <c r="AA14" i="65"/>
  <c r="Z25" i="65"/>
  <c r="AA11" i="65"/>
  <c r="Z36" i="65"/>
  <c r="Z33" i="65"/>
  <c r="P28" i="65"/>
  <c r="AA36" i="65"/>
  <c r="R27" i="65"/>
  <c r="AA31" i="65"/>
  <c r="R11" i="65"/>
  <c r="R36" i="65"/>
  <c r="Z26" i="65"/>
  <c r="Q33" i="65"/>
  <c r="AB41" i="65"/>
  <c r="R35" i="65"/>
  <c r="AA40" i="65"/>
  <c r="Z21" i="65"/>
  <c r="Z39" i="65"/>
  <c r="AA19" i="65"/>
  <c r="S41" i="65"/>
  <c r="S35" i="65"/>
  <c r="S39" i="65"/>
  <c r="S36" i="65"/>
  <c r="AB10" i="65"/>
  <c r="Z19" i="65"/>
  <c r="AA10" i="65"/>
  <c r="R18" i="65"/>
  <c r="Q32" i="65"/>
  <c r="Z13" i="65"/>
  <c r="AB32" i="65"/>
  <c r="P31" i="65"/>
  <c r="Z30" i="65"/>
  <c r="Z32" i="65"/>
  <c r="Z10" i="65"/>
  <c r="Q13" i="65"/>
  <c r="R31" i="65"/>
  <c r="AB13" i="65"/>
  <c r="P18" i="65"/>
  <c r="Z29" i="65"/>
  <c r="AB17" i="65"/>
  <c r="Q29" i="65"/>
  <c r="R29" i="65"/>
  <c r="P20" i="65"/>
  <c r="AA18" i="65"/>
  <c r="AB20" i="65"/>
  <c r="Q20" i="65"/>
  <c r="R19" i="65"/>
  <c r="AA17" i="65"/>
  <c r="P17" i="65"/>
  <c r="Q9" i="65"/>
  <c r="S18" i="65"/>
  <c r="R9" i="65"/>
  <c r="P9" i="65"/>
  <c r="X18" i="65"/>
  <c r="AC18" i="65" s="1"/>
  <c r="X35" i="65"/>
  <c r="AH35" i="65" s="1" a="1"/>
  <c r="AH35" i="65" s="1"/>
  <c r="X39" i="65"/>
  <c r="AH39" i="65" s="1" a="1"/>
  <c r="AH39" i="65" s="1"/>
  <c r="X36" i="65"/>
  <c r="AH36" i="65" s="1" a="1"/>
  <c r="AH36" i="65" s="1"/>
  <c r="AE42" i="65" a="1"/>
  <c r="AE42" i="65" s="1"/>
  <c r="AE16" i="65" a="1"/>
  <c r="AE16" i="65" s="1"/>
  <c r="X41" i="65"/>
  <c r="AE38" i="65" a="1"/>
  <c r="AE38" i="65" s="1"/>
  <c r="AE40" i="65" a="1"/>
  <c r="AE40" i="65" s="1"/>
  <c r="V9" i="65"/>
  <c r="AF9" i="65" s="1" a="1"/>
  <c r="AF9" i="65" s="1"/>
  <c r="E8" i="70" s="1" a="1"/>
  <c r="E8" i="70" s="1"/>
  <c r="AE32" i="65" a="1"/>
  <c r="AE32" i="65" s="1"/>
  <c r="AE30" i="65" a="1"/>
  <c r="AE30" i="65" s="1"/>
  <c r="AE28" i="65" a="1"/>
  <c r="AE28" i="65" s="1"/>
  <c r="AE12" i="65" a="1"/>
  <c r="AE12" i="65" s="1"/>
  <c r="D12" i="70" s="1" a="1"/>
  <c r="D12" i="70" s="1"/>
  <c r="AE26" i="65" a="1"/>
  <c r="AE26" i="65" s="1"/>
  <c r="W9" i="65"/>
  <c r="AG9" i="65" s="1" a="1"/>
  <c r="AG9" i="65" s="1"/>
  <c r="F8" i="70" s="1" a="1"/>
  <c r="F8" i="70" s="1"/>
  <c r="AE19" i="65" a="1"/>
  <c r="AE19" i="65" s="1"/>
  <c r="AE10" i="65" a="1"/>
  <c r="AE10" i="65" s="1"/>
  <c r="D10" i="70" s="1" a="1"/>
  <c r="D10" i="70" s="1"/>
  <c r="AE17" i="65" a="1"/>
  <c r="AE17" i="65" s="1"/>
  <c r="D11" i="70" s="1" a="1"/>
  <c r="D11" i="70" s="1"/>
  <c r="U9" i="65"/>
  <c r="AE9" i="65" s="1" a="1"/>
  <c r="AE9" i="65" s="1"/>
  <c r="D8" i="70" s="1" a="1"/>
  <c r="D8" i="70" s="1"/>
  <c r="G61" i="58"/>
  <c r="G55" i="58"/>
  <c r="G52" i="58"/>
  <c r="G48" i="58"/>
  <c r="G43" i="58"/>
  <c r="G39" i="58"/>
  <c r="G25" i="58"/>
  <c r="G20" i="58"/>
  <c r="G18" i="58"/>
  <c r="G11" i="58"/>
  <c r="G10" i="58"/>
  <c r="G5" i="58"/>
  <c r="M5" i="58" s="1" a="1"/>
  <c r="M5" i="58" s="1"/>
  <c r="AG5" i="58" s="1"/>
  <c r="D16" i="70" l="1" a="1"/>
  <c r="D16" i="70" s="1"/>
  <c r="D20" i="70" a="1"/>
  <c r="D20" i="70" s="1"/>
  <c r="D17" i="70" a="1"/>
  <c r="D17" i="70" s="1"/>
  <c r="D21" i="70" a="1"/>
  <c r="D21" i="70" s="1"/>
  <c r="AH18" i="65" a="1"/>
  <c r="AH18" i="65" s="1"/>
  <c r="AC35" i="65"/>
  <c r="AB9" i="65"/>
  <c r="AC39" i="65"/>
  <c r="AC36" i="65"/>
  <c r="AC41" i="65"/>
  <c r="AH41" i="65" a="1"/>
  <c r="AH41" i="65" s="1"/>
  <c r="AA9" i="65"/>
  <c r="Z9" i="65"/>
  <c r="G19" i="58"/>
  <c r="G51" i="58"/>
  <c r="M51" i="58" s="1" a="1"/>
  <c r="M51" i="58" s="1"/>
  <c r="AG51" i="58" s="1"/>
  <c r="G62" i="58"/>
  <c r="G6" i="58"/>
  <c r="M6" i="58" s="1" a="1"/>
  <c r="M6" i="58" s="1"/>
  <c r="AG6" i="58" s="1"/>
  <c r="E17" i="65" s="1" a="1"/>
  <c r="E17" i="65" s="1"/>
  <c r="G44" i="58"/>
  <c r="M44" i="58" s="1" a="1"/>
  <c r="M44" i="58" s="1"/>
  <c r="AG44" i="58" s="1"/>
  <c r="M61" i="58" a="1"/>
  <c r="M61" i="58" s="1"/>
  <c r="AG61" i="58" s="1"/>
  <c r="M20" i="58" a="1"/>
  <c r="M20" i="58" s="1"/>
  <c r="AG20" i="58" s="1"/>
  <c r="M39" i="58" a="1"/>
  <c r="M39" i="58" s="1"/>
  <c r="AG39" i="58" s="1"/>
  <c r="M52" i="58" a="1"/>
  <c r="M52" i="58" s="1"/>
  <c r="AG52" i="58" s="1"/>
  <c r="M55" i="58" a="1"/>
  <c r="M55" i="58" s="1"/>
  <c r="AG55" i="58" s="1"/>
  <c r="M25" i="58" a="1"/>
  <c r="M25" i="58" s="1"/>
  <c r="AG25" i="58" s="1"/>
  <c r="M11" i="58" a="1"/>
  <c r="M11" i="58" s="1"/>
  <c r="AG11" i="58" s="1"/>
  <c r="M10" i="58" a="1"/>
  <c r="M10" i="58" s="1"/>
  <c r="AG10" i="58" s="1"/>
  <c r="M43" i="58" a="1"/>
  <c r="M43" i="58" s="1"/>
  <c r="AG43" i="58" s="1"/>
  <c r="M48" i="58" a="1"/>
  <c r="M48" i="58" s="1"/>
  <c r="AG48" i="58" s="1"/>
  <c r="M18" i="58" a="1"/>
  <c r="M18" i="58" s="1"/>
  <c r="AG18" i="58" s="1"/>
  <c r="G49" i="58"/>
  <c r="G53" i="58"/>
  <c r="G12" i="58"/>
  <c r="G26" i="58"/>
  <c r="G33" i="58"/>
  <c r="G40" i="58"/>
  <c r="G41" i="58"/>
  <c r="G45" i="58"/>
  <c r="G47" i="58"/>
  <c r="G56" i="58"/>
  <c r="G63" i="58"/>
  <c r="T17" i="65" l="1" a="1"/>
  <c r="T17" i="65" s="1"/>
  <c r="J17" i="65" a="1"/>
  <c r="J17" i="65" s="1"/>
  <c r="N17" i="65" s="1"/>
  <c r="E38" i="65" a="1"/>
  <c r="E38" i="65" s="1"/>
  <c r="T38" i="65" a="1"/>
  <c r="T38" i="65" s="1"/>
  <c r="J38" i="65" a="1"/>
  <c r="J38" i="65" s="1"/>
  <c r="N38" i="65" s="1"/>
  <c r="T29" i="65" a="1"/>
  <c r="T29" i="65" s="1"/>
  <c r="J29" i="65" a="1"/>
  <c r="J29" i="65" s="1"/>
  <c r="N29" i="65" s="1"/>
  <c r="E29" i="65" a="1"/>
  <c r="E29" i="65" s="1"/>
  <c r="T14" i="65" a="1"/>
  <c r="T14" i="65" s="1"/>
  <c r="T33" i="65" a="1"/>
  <c r="T33" i="65" s="1"/>
  <c r="E33" i="65" a="1"/>
  <c r="E33" i="65" s="1"/>
  <c r="J14" i="65" a="1"/>
  <c r="J14" i="65" s="1"/>
  <c r="N14" i="65" s="1"/>
  <c r="E14" i="65" a="1"/>
  <c r="E14" i="65" s="1"/>
  <c r="J33" i="65" a="1"/>
  <c r="J33" i="65" s="1"/>
  <c r="N33" i="65" s="1"/>
  <c r="E34" i="65" a="1"/>
  <c r="E34" i="65" s="1"/>
  <c r="T34" i="65" a="1"/>
  <c r="T34" i="65" s="1"/>
  <c r="J34" i="65" a="1"/>
  <c r="J34" i="65" s="1"/>
  <c r="N34" i="65" s="1"/>
  <c r="O17" i="65" a="1"/>
  <c r="O17" i="65" s="1"/>
  <c r="Y17" i="65" a="1"/>
  <c r="Y17" i="65" s="1"/>
  <c r="I17" i="65"/>
  <c r="M62" i="58" a="1"/>
  <c r="M62" i="58" s="1"/>
  <c r="AG62" i="58" s="1"/>
  <c r="E42" i="65" s="1" a="1"/>
  <c r="E42" i="65" s="1"/>
  <c r="M19" i="58" a="1"/>
  <c r="M19" i="58" s="1"/>
  <c r="AG19" i="58" s="1"/>
  <c r="G54" i="58"/>
  <c r="M54" i="58" s="1" a="1"/>
  <c r="M54" i="58" s="1"/>
  <c r="AG54" i="58" s="1"/>
  <c r="G50" i="58"/>
  <c r="M50" i="58" s="1" a="1"/>
  <c r="M50" i="58" s="1"/>
  <c r="AG50" i="58" s="1"/>
  <c r="M26" i="58" a="1"/>
  <c r="M26" i="58" s="1"/>
  <c r="AG26" i="58" s="1"/>
  <c r="M40" i="58" a="1"/>
  <c r="M40" i="58" s="1"/>
  <c r="AG40" i="58" s="1"/>
  <c r="M47" i="58" a="1"/>
  <c r="M47" i="58" s="1"/>
  <c r="AG47" i="58" s="1"/>
  <c r="T28" i="65" a="1"/>
  <c r="T28" i="65" s="1"/>
  <c r="M12" i="58" a="1"/>
  <c r="M12" i="58" s="1"/>
  <c r="AG12" i="58" s="1"/>
  <c r="M53" i="58" a="1"/>
  <c r="M53" i="58" s="1"/>
  <c r="AG53" i="58" s="1"/>
  <c r="M63" i="58" a="1"/>
  <c r="M63" i="58" s="1"/>
  <c r="AG63" i="58" s="1"/>
  <c r="M56" i="58" a="1"/>
  <c r="M56" i="58" s="1"/>
  <c r="AG56" i="58" s="1"/>
  <c r="M45" i="58" a="1"/>
  <c r="M45" i="58" s="1"/>
  <c r="AG45" i="58" s="1"/>
  <c r="M41" i="58" a="1"/>
  <c r="M41" i="58" s="1"/>
  <c r="AG41" i="58" s="1"/>
  <c r="M49" i="58" a="1"/>
  <c r="M49" i="58" s="1"/>
  <c r="AG49" i="58" s="1"/>
  <c r="M33" i="58" a="1"/>
  <c r="M33" i="58" s="1"/>
  <c r="AG33" i="58" s="1"/>
  <c r="G64" i="58"/>
  <c r="G57" i="58"/>
  <c r="G46" i="58"/>
  <c r="G34" i="58"/>
  <c r="G27" i="58"/>
  <c r="G21" i="58"/>
  <c r="G13" i="58"/>
  <c r="G7" i="58"/>
  <c r="S17" i="65" l="1"/>
  <c r="E32" i="65" a="1"/>
  <c r="E32" i="65" s="1"/>
  <c r="Y32" i="65" s="1" a="1"/>
  <c r="Y32" i="65" s="1"/>
  <c r="O42" i="65" a="1"/>
  <c r="O42" i="65" s="1"/>
  <c r="Y42" i="65" a="1"/>
  <c r="Y42" i="65" s="1"/>
  <c r="I42" i="65"/>
  <c r="J42" i="65" a="1"/>
  <c r="J42" i="65" s="1"/>
  <c r="N42" i="65" s="1"/>
  <c r="J28" i="65" a="1"/>
  <c r="J28" i="65" s="1"/>
  <c r="N28" i="65" s="1"/>
  <c r="E26" i="65" a="1"/>
  <c r="E26" i="65" s="1"/>
  <c r="Y34" i="65" a="1"/>
  <c r="Y34" i="65" s="1"/>
  <c r="O34" i="65" a="1"/>
  <c r="O34" i="65" s="1"/>
  <c r="I34" i="65"/>
  <c r="S34" i="65" s="1"/>
  <c r="O38" i="65" a="1"/>
  <c r="O38" i="65" s="1"/>
  <c r="Y38" i="65" a="1"/>
  <c r="Y38" i="65" s="1"/>
  <c r="I38" i="65"/>
  <c r="S38" i="65" s="1"/>
  <c r="E28" i="65" a="1"/>
  <c r="E28" i="65" s="1"/>
  <c r="T32" i="65" a="1"/>
  <c r="T32" i="65" s="1"/>
  <c r="T42" i="65" a="1"/>
  <c r="T42" i="65" s="1"/>
  <c r="X42" i="65" s="1"/>
  <c r="J32" i="65" a="1"/>
  <c r="J32" i="65" s="1"/>
  <c r="N32" i="65" s="1"/>
  <c r="Y14" i="65" a="1"/>
  <c r="Y14" i="65" s="1"/>
  <c r="O14" i="65" a="1"/>
  <c r="O14" i="65" s="1"/>
  <c r="I14" i="65"/>
  <c r="S14" i="65" s="1"/>
  <c r="Y29" i="65" a="1"/>
  <c r="Y29" i="65" s="1"/>
  <c r="O29" i="65" a="1"/>
  <c r="O29" i="65" s="1"/>
  <c r="I29" i="65"/>
  <c r="S29" i="65" s="1"/>
  <c r="T26" i="65" a="1"/>
  <c r="T26" i="65" s="1"/>
  <c r="J37" i="65" a="1"/>
  <c r="J37" i="65" s="1"/>
  <c r="N37" i="65" s="1"/>
  <c r="E37" i="65" a="1"/>
  <c r="E37" i="65" s="1"/>
  <c r="E31" i="65" a="1"/>
  <c r="E31" i="65" s="1"/>
  <c r="T31" i="65" a="1"/>
  <c r="T31" i="65" s="1"/>
  <c r="J31" i="65" a="1"/>
  <c r="J31" i="65" s="1"/>
  <c r="N31" i="65" s="1"/>
  <c r="Y33" i="65" a="1"/>
  <c r="Y33" i="65" s="1"/>
  <c r="O33" i="65" a="1"/>
  <c r="O33" i="65" s="1"/>
  <c r="I33" i="65"/>
  <c r="S33" i="65" s="1"/>
  <c r="J26" i="65" a="1"/>
  <c r="J26" i="65" s="1"/>
  <c r="N26" i="65" s="1"/>
  <c r="T37" i="65" a="1"/>
  <c r="T37" i="65" s="1"/>
  <c r="AD38" i="65" a="1"/>
  <c r="AD38" i="65" s="1"/>
  <c r="X38" i="65"/>
  <c r="AD34" i="65" a="1"/>
  <c r="AD34" i="65" s="1"/>
  <c r="X34" i="65"/>
  <c r="AD33" i="65" a="1"/>
  <c r="AD33" i="65" s="1"/>
  <c r="X33" i="65"/>
  <c r="AD14" i="65" a="1"/>
  <c r="AD14" i="65" s="1"/>
  <c r="C14" i="70" s="1" a="1"/>
  <c r="C14" i="70" s="1"/>
  <c r="X14" i="65"/>
  <c r="AD29" i="65" a="1"/>
  <c r="AD29" i="65" s="1"/>
  <c r="X29" i="65"/>
  <c r="AD17" i="65" a="1"/>
  <c r="AD17" i="65" s="1"/>
  <c r="X17" i="65"/>
  <c r="E22" i="65" a="1"/>
  <c r="E22" i="65" s="1"/>
  <c r="M7" i="58" a="1"/>
  <c r="M7" i="58" s="1"/>
  <c r="AG7" i="58" s="1"/>
  <c r="M21" i="58" a="1"/>
  <c r="M21" i="58" s="1"/>
  <c r="AG21" i="58" s="1"/>
  <c r="M64" i="58" a="1"/>
  <c r="M64" i="58" s="1"/>
  <c r="AG64" i="58" s="1"/>
  <c r="M27" i="58" a="1"/>
  <c r="M27" i="58" s="1"/>
  <c r="AG27" i="58" s="1"/>
  <c r="M46" i="58" a="1"/>
  <c r="M46" i="58" s="1"/>
  <c r="M13" i="58" a="1"/>
  <c r="M13" i="58" s="1"/>
  <c r="AG13" i="58" s="1"/>
  <c r="M34" i="58" a="1"/>
  <c r="M34" i="58" s="1"/>
  <c r="AG34" i="58" s="1"/>
  <c r="M57" i="58" a="1"/>
  <c r="M57" i="58" s="1"/>
  <c r="AG57" i="58" s="1"/>
  <c r="G8" i="58"/>
  <c r="G28" i="58"/>
  <c r="G35" i="58"/>
  <c r="G42" i="58"/>
  <c r="G58" i="58"/>
  <c r="T22" i="65" l="1" a="1"/>
  <c r="T22" i="65" s="1"/>
  <c r="I32" i="65"/>
  <c r="S32" i="65" s="1"/>
  <c r="O32" i="65" a="1"/>
  <c r="O32" i="65" s="1"/>
  <c r="S42" i="65"/>
  <c r="O22" i="65" a="1"/>
  <c r="O22" i="65" s="1"/>
  <c r="Y22" i="65" a="1"/>
  <c r="Y22" i="65" s="1"/>
  <c r="I22" i="65"/>
  <c r="Y31" i="65" a="1"/>
  <c r="Y31" i="65" s="1"/>
  <c r="O31" i="65" a="1"/>
  <c r="O31" i="65" s="1"/>
  <c r="I31" i="65"/>
  <c r="S31" i="65" s="1"/>
  <c r="Y37" i="65" a="1"/>
  <c r="Y37" i="65" s="1"/>
  <c r="O37" i="65" a="1"/>
  <c r="O37" i="65" s="1"/>
  <c r="I37" i="65"/>
  <c r="S37" i="65" s="1"/>
  <c r="AG46" i="58"/>
  <c r="J22" i="65" a="1"/>
  <c r="J22" i="65" s="1"/>
  <c r="N22" i="65" s="1"/>
  <c r="Y28" i="65" a="1"/>
  <c r="Y28" i="65" s="1"/>
  <c r="O28" i="65" a="1"/>
  <c r="O28" i="65" s="1"/>
  <c r="I28" i="65"/>
  <c r="S28" i="65" s="1"/>
  <c r="O26" i="65" a="1"/>
  <c r="O26" i="65" s="1"/>
  <c r="Y26" i="65" a="1"/>
  <c r="Y26" i="65" s="1"/>
  <c r="I26" i="65"/>
  <c r="S26" i="65" s="1"/>
  <c r="AD28" i="65" a="1"/>
  <c r="AD28" i="65" s="1"/>
  <c r="X28" i="65"/>
  <c r="AD42" i="65" a="1"/>
  <c r="AD42" i="65" s="1"/>
  <c r="AH42" i="65" a="1"/>
  <c r="AH42" i="65" s="1"/>
  <c r="AC42" i="65"/>
  <c r="AH38" i="65" a="1"/>
  <c r="AH38" i="65" s="1"/>
  <c r="AC38" i="65"/>
  <c r="AH34" i="65" a="1"/>
  <c r="AH34" i="65" s="1"/>
  <c r="AC34" i="65"/>
  <c r="AC33" i="65"/>
  <c r="AH33" i="65" a="1"/>
  <c r="AH33" i="65" s="1"/>
  <c r="AH14" i="65" a="1"/>
  <c r="AH14" i="65" s="1"/>
  <c r="AC14" i="65"/>
  <c r="AD32" i="65" a="1"/>
  <c r="AD32" i="65" s="1"/>
  <c r="X32" i="65"/>
  <c r="AD31" i="65" a="1"/>
  <c r="AD31" i="65" s="1"/>
  <c r="X31" i="65"/>
  <c r="AH29" i="65" a="1"/>
  <c r="AH29" i="65" s="1"/>
  <c r="AC29" i="65"/>
  <c r="AC17" i="65"/>
  <c r="AH17" i="65" a="1"/>
  <c r="AH17" i="65" s="1"/>
  <c r="M8" i="58" a="1"/>
  <c r="M8" i="58" s="1"/>
  <c r="AG8" i="58" s="1"/>
  <c r="M42" i="58" a="1"/>
  <c r="M42" i="58" s="1"/>
  <c r="AG42" i="58" s="1"/>
  <c r="M35" i="58" a="1"/>
  <c r="M35" i="58" s="1"/>
  <c r="AG35" i="58" s="1"/>
  <c r="M58" i="58" a="1"/>
  <c r="M58" i="58" s="1"/>
  <c r="AG58" i="58" s="1"/>
  <c r="M28" i="58" a="1"/>
  <c r="M28" i="58" s="1"/>
  <c r="AG28" i="58" s="1"/>
  <c r="G65" i="58"/>
  <c r="G59" i="58"/>
  <c r="G36" i="58"/>
  <c r="G29" i="58"/>
  <c r="G22" i="58"/>
  <c r="G14" i="58"/>
  <c r="G9" i="58"/>
  <c r="G18" i="70" l="1" a="1"/>
  <c r="G18" i="70" s="1"/>
  <c r="S22" i="65"/>
  <c r="AC28" i="65"/>
  <c r="AD22" i="65" a="1"/>
  <c r="AD22" i="65" s="1"/>
  <c r="T27" i="65" a="1"/>
  <c r="T27" i="65" s="1"/>
  <c r="E12" i="65" a="1"/>
  <c r="E12" i="65" s="1"/>
  <c r="J12" i="65" a="1"/>
  <c r="J12" i="65" s="1"/>
  <c r="N12" i="65" s="1"/>
  <c r="J27" i="65" a="1"/>
  <c r="J27" i="65" s="1"/>
  <c r="N27" i="65" s="1"/>
  <c r="T12" i="65" a="1"/>
  <c r="T12" i="65" s="1"/>
  <c r="E27" i="65" a="1"/>
  <c r="E27" i="65" s="1"/>
  <c r="T13" i="65" a="1"/>
  <c r="T13" i="65" s="1"/>
  <c r="E30" i="65" a="1"/>
  <c r="E30" i="65" s="1"/>
  <c r="E13" i="65" a="1"/>
  <c r="E13" i="65" s="1"/>
  <c r="T30" i="65" a="1"/>
  <c r="T30" i="65" s="1"/>
  <c r="J13" i="65" a="1"/>
  <c r="J13" i="65" s="1"/>
  <c r="N13" i="65" s="1"/>
  <c r="J30" i="65" a="1"/>
  <c r="J30" i="65" s="1"/>
  <c r="N30" i="65" s="1"/>
  <c r="AH28" i="65" a="1"/>
  <c r="AH28" i="65" s="1"/>
  <c r="X22" i="65"/>
  <c r="AH22" i="65" s="1" a="1"/>
  <c r="AH22" i="65" s="1"/>
  <c r="AD37" i="65" a="1"/>
  <c r="AD37" i="65" s="1"/>
  <c r="X37" i="65"/>
  <c r="AC31" i="65"/>
  <c r="AH31" i="65" a="1"/>
  <c r="AH31" i="65" s="1"/>
  <c r="AC32" i="65"/>
  <c r="AH32" i="65" a="1"/>
  <c r="AH32" i="65" s="1"/>
  <c r="AD26" i="65" a="1"/>
  <c r="AD26" i="65" s="1"/>
  <c r="X26" i="65"/>
  <c r="M9" i="58" a="1"/>
  <c r="M9" i="58" s="1"/>
  <c r="AG9" i="58" s="1"/>
  <c r="M29" i="58" a="1"/>
  <c r="M29" i="58" s="1"/>
  <c r="AG29" i="58" s="1"/>
  <c r="M65" i="58" a="1"/>
  <c r="M65" i="58" s="1"/>
  <c r="AG65" i="58" s="1"/>
  <c r="T43" i="65" s="1" a="1"/>
  <c r="T43" i="65" s="1"/>
  <c r="M14" i="58" a="1"/>
  <c r="M14" i="58" s="1"/>
  <c r="AG14" i="58" s="1"/>
  <c r="M36" i="58" a="1"/>
  <c r="M36" i="58" s="1"/>
  <c r="AG36" i="58" s="1"/>
  <c r="M22" i="58" a="1"/>
  <c r="M22" i="58" s="1"/>
  <c r="AG22" i="58" s="1"/>
  <c r="M59" i="58" a="1"/>
  <c r="M59" i="58" s="1"/>
  <c r="AG59" i="58" s="1"/>
  <c r="G15" i="58"/>
  <c r="G23" i="58"/>
  <c r="G60" i="58"/>
  <c r="K18" i="70" l="1" a="1"/>
  <c r="K18" i="70" s="1"/>
  <c r="J18" i="70" a="1"/>
  <c r="J18" i="70" s="1"/>
  <c r="E10" i="65" a="1"/>
  <c r="E10" i="65" s="1"/>
  <c r="O10" i="65" s="1" a="1"/>
  <c r="O10" i="65" s="1"/>
  <c r="T16" i="65" a="1"/>
  <c r="T16" i="65" s="1"/>
  <c r="E16" i="65" a="1"/>
  <c r="E16" i="65" s="1"/>
  <c r="J20" i="65" a="1"/>
  <c r="J20" i="65" s="1"/>
  <c r="N20" i="65" s="1"/>
  <c r="E20" i="65" a="1"/>
  <c r="E20" i="65" s="1"/>
  <c r="T20" i="65" a="1"/>
  <c r="T20" i="65" s="1"/>
  <c r="T19" i="65" a="1"/>
  <c r="T19" i="65" s="1"/>
  <c r="J19" i="65" a="1"/>
  <c r="J19" i="65" s="1"/>
  <c r="N19" i="65" s="1"/>
  <c r="E19" i="65" a="1"/>
  <c r="E19" i="65" s="1"/>
  <c r="T10" i="65" a="1"/>
  <c r="T10" i="65" s="1"/>
  <c r="E43" i="65" a="1"/>
  <c r="E43" i="65" s="1"/>
  <c r="O27" i="65" a="1"/>
  <c r="O27" i="65" s="1"/>
  <c r="Y27" i="65" a="1"/>
  <c r="Y27" i="65" s="1"/>
  <c r="I27" i="65"/>
  <c r="S27" i="65" s="1"/>
  <c r="J10" i="65" a="1"/>
  <c r="J10" i="65" s="1"/>
  <c r="Y13" i="65" a="1"/>
  <c r="Y13" i="65" s="1"/>
  <c r="O13" i="65" a="1"/>
  <c r="O13" i="65" s="1"/>
  <c r="I13" i="65"/>
  <c r="S13" i="65" s="1"/>
  <c r="J16" i="65" a="1"/>
  <c r="J16" i="65" s="1"/>
  <c r="N16" i="65" s="1"/>
  <c r="J43" i="65" a="1"/>
  <c r="J43" i="65" s="1"/>
  <c r="N43" i="65" s="1"/>
  <c r="Y30" i="65" a="1"/>
  <c r="Y30" i="65" s="1"/>
  <c r="O30" i="65" a="1"/>
  <c r="O30" i="65" s="1"/>
  <c r="I30" i="65"/>
  <c r="S30" i="65" s="1"/>
  <c r="O12" i="65" a="1"/>
  <c r="O12" i="65" s="1"/>
  <c r="Y12" i="65" a="1"/>
  <c r="Y12" i="65" s="1"/>
  <c r="I12" i="65"/>
  <c r="S12" i="65" s="1"/>
  <c r="X12" i="65"/>
  <c r="AC22" i="65"/>
  <c r="C17" i="70" a="1"/>
  <c r="C17" i="70" s="1"/>
  <c r="AH37" i="65" a="1"/>
  <c r="AH37" i="65" s="1"/>
  <c r="AC37" i="65"/>
  <c r="AD30" i="65" a="1"/>
  <c r="AD30" i="65" s="1"/>
  <c r="X30" i="65"/>
  <c r="AD13" i="65" a="1"/>
  <c r="AD13" i="65" s="1"/>
  <c r="C13" i="70" s="1" a="1"/>
  <c r="C13" i="70" s="1"/>
  <c r="X13" i="65"/>
  <c r="AD27" i="65" a="1"/>
  <c r="AD27" i="65" s="1"/>
  <c r="X27" i="65"/>
  <c r="AH26" i="65" a="1"/>
  <c r="AH26" i="65" s="1"/>
  <c r="AC26" i="65"/>
  <c r="M23" i="58" a="1"/>
  <c r="M23" i="58" s="1"/>
  <c r="AG23" i="58" s="1"/>
  <c r="M60" i="58" a="1"/>
  <c r="M60" i="58" s="1"/>
  <c r="AG60" i="58" s="1"/>
  <c r="M15" i="58" a="1"/>
  <c r="M15" i="58" s="1"/>
  <c r="AG15" i="58" s="1"/>
  <c r="G37" i="58"/>
  <c r="G30" i="58"/>
  <c r="G24" i="58"/>
  <c r="G16" i="58"/>
  <c r="Y10" i="65" l="1" a="1"/>
  <c r="Y10" i="65" s="1"/>
  <c r="I10" i="65"/>
  <c r="O43" i="65" a="1"/>
  <c r="O43" i="65" s="1"/>
  <c r="Y43" i="65" a="1"/>
  <c r="Y43" i="65" s="1"/>
  <c r="I43" i="65"/>
  <c r="S43" i="65" s="1"/>
  <c r="AH12" i="65" a="1"/>
  <c r="AH12" i="65" s="1"/>
  <c r="G12" i="70" s="1" a="1"/>
  <c r="G12" i="70" s="1"/>
  <c r="J40" i="65" a="1"/>
  <c r="J40" i="65" s="1"/>
  <c r="N40" i="65" s="1"/>
  <c r="E40" i="65" a="1"/>
  <c r="E40" i="65" s="1"/>
  <c r="T40" i="65" a="1"/>
  <c r="T40" i="65" s="1"/>
  <c r="Y20" i="65" a="1"/>
  <c r="Y20" i="65" s="1"/>
  <c r="O20" i="65" a="1"/>
  <c r="O20" i="65" s="1"/>
  <c r="I20" i="65"/>
  <c r="S20" i="65" s="1"/>
  <c r="T15" i="65" a="1"/>
  <c r="T15" i="65" s="1"/>
  <c r="J15" i="65" a="1"/>
  <c r="J15" i="65" s="1"/>
  <c r="N15" i="65" s="1"/>
  <c r="E15" i="65" a="1"/>
  <c r="E15" i="65" s="1"/>
  <c r="I16" i="65"/>
  <c r="S16" i="65" s="1"/>
  <c r="Y16" i="65" a="1"/>
  <c r="Y16" i="65" s="1"/>
  <c r="O16" i="65" a="1"/>
  <c r="O16" i="65" s="1"/>
  <c r="O19" i="65" a="1"/>
  <c r="O19" i="65" s="1"/>
  <c r="Y19" i="65" a="1"/>
  <c r="Y19" i="65" s="1"/>
  <c r="I19" i="65"/>
  <c r="S19" i="65" s="1"/>
  <c r="AC12" i="65"/>
  <c r="AD12" i="65" a="1"/>
  <c r="AD12" i="65" s="1"/>
  <c r="C12" i="70" s="1" a="1"/>
  <c r="C12" i="70" s="1"/>
  <c r="AD43" i="65" a="1"/>
  <c r="AD43" i="65" s="1"/>
  <c r="AD16" i="65" a="1"/>
  <c r="AD16" i="65" s="1"/>
  <c r="C16" i="70" s="1" a="1"/>
  <c r="C16" i="70" s="1"/>
  <c r="N10" i="65"/>
  <c r="AC13" i="65"/>
  <c r="AH13" i="65" a="1"/>
  <c r="AH13" i="65" s="1"/>
  <c r="AC30" i="65"/>
  <c r="AH30" i="65" a="1"/>
  <c r="AH30" i="65" s="1"/>
  <c r="AH27" i="65" a="1"/>
  <c r="AH27" i="65" s="1"/>
  <c r="AC27" i="65"/>
  <c r="M16" i="58" a="1"/>
  <c r="M16" i="58" s="1"/>
  <c r="AG16" i="58" s="1"/>
  <c r="M37" i="58" a="1"/>
  <c r="M37" i="58" s="1"/>
  <c r="AG37" i="58" s="1"/>
  <c r="M24" i="58" a="1"/>
  <c r="M24" i="58" s="1"/>
  <c r="AG24" i="58" s="1"/>
  <c r="T23" i="65" s="1" a="1"/>
  <c r="T23" i="65" s="1"/>
  <c r="M30" i="58" a="1"/>
  <c r="M30" i="58" s="1"/>
  <c r="AG30" i="58" s="1"/>
  <c r="G17" i="58"/>
  <c r="G31" i="58"/>
  <c r="G38" i="58"/>
  <c r="G17" i="70" l="1" a="1"/>
  <c r="G17" i="70" s="1"/>
  <c r="J17" i="70" s="1" a="1"/>
  <c r="J17" i="70" s="1"/>
  <c r="G21" i="70" a="1"/>
  <c r="G21" i="70" s="1"/>
  <c r="J12" i="70" a="1"/>
  <c r="J12" i="70" s="1"/>
  <c r="K12" i="70" a="1"/>
  <c r="K12" i="70" s="1"/>
  <c r="S10" i="65"/>
  <c r="Y15" i="65" a="1"/>
  <c r="Y15" i="65" s="1"/>
  <c r="O15" i="65" a="1"/>
  <c r="O15" i="65" s="1"/>
  <c r="I15" i="65"/>
  <c r="S15" i="65" s="1"/>
  <c r="E23" i="65" a="1"/>
  <c r="E23" i="65" s="1"/>
  <c r="J23" i="65" a="1"/>
  <c r="J23" i="65" s="1"/>
  <c r="N23" i="65" s="1"/>
  <c r="O40" i="65" a="1"/>
  <c r="O40" i="65" s="1"/>
  <c r="Y40" i="65" a="1"/>
  <c r="Y40" i="65" s="1"/>
  <c r="I40" i="65"/>
  <c r="S40" i="65" s="1"/>
  <c r="X43" i="65"/>
  <c r="AC43" i="65" s="1"/>
  <c r="X16" i="65"/>
  <c r="AH16" i="65" s="1" a="1"/>
  <c r="AH16" i="65" s="1"/>
  <c r="AD20" i="65" a="1"/>
  <c r="AD20" i="65" s="1"/>
  <c r="X20" i="65"/>
  <c r="AD10" i="65" a="1"/>
  <c r="AD10" i="65" s="1"/>
  <c r="C10" i="70" s="1" a="1"/>
  <c r="C10" i="70" s="1"/>
  <c r="X10" i="65"/>
  <c r="AD19" i="65" a="1"/>
  <c r="AD19" i="65" s="1"/>
  <c r="X19" i="65"/>
  <c r="M31" i="58" a="1"/>
  <c r="M31" i="58" s="1"/>
  <c r="AG31" i="58" s="1"/>
  <c r="M17" i="58" a="1"/>
  <c r="M17" i="58" s="1"/>
  <c r="AG17" i="58" s="1"/>
  <c r="M38" i="58" a="1"/>
  <c r="M38" i="58" s="1"/>
  <c r="G32" i="58"/>
  <c r="K17" i="70" l="1" a="1"/>
  <c r="K17" i="70" s="1"/>
  <c r="G16" i="70" a="1"/>
  <c r="G16" i="70" s="1"/>
  <c r="J16" i="70" s="1" a="1"/>
  <c r="J16" i="70" s="1"/>
  <c r="G20" i="70" a="1"/>
  <c r="G20" i="70" s="1"/>
  <c r="K21" i="70" a="1"/>
  <c r="K21" i="70" s="1"/>
  <c r="J21" i="70" a="1"/>
  <c r="J21" i="70" s="1"/>
  <c r="O23" i="65" a="1"/>
  <c r="O23" i="65" s="1"/>
  <c r="Y23" i="65" a="1"/>
  <c r="Y23" i="65" s="1"/>
  <c r="I23" i="65"/>
  <c r="S23" i="65" s="1"/>
  <c r="AG38" i="58"/>
  <c r="AH43" i="65" a="1"/>
  <c r="AH43" i="65" s="1"/>
  <c r="AC16" i="65"/>
  <c r="AD40" i="65" a="1"/>
  <c r="AD40" i="65" s="1"/>
  <c r="X40" i="65"/>
  <c r="AD15" i="65" a="1"/>
  <c r="AD15" i="65" s="1"/>
  <c r="C15" i="70" s="1" a="1"/>
  <c r="C15" i="70" s="1"/>
  <c r="X15" i="65"/>
  <c r="AD23" i="65" a="1"/>
  <c r="AD23" i="65" s="1"/>
  <c r="X23" i="65"/>
  <c r="AH10" i="65" a="1"/>
  <c r="AH10" i="65" s="1"/>
  <c r="G10" i="70" s="1" a="1"/>
  <c r="G10" i="70" s="1"/>
  <c r="AC10" i="65"/>
  <c r="AC19" i="65"/>
  <c r="AH19" i="65" a="1"/>
  <c r="AH19" i="65" s="1"/>
  <c r="G13" i="70" s="1" a="1"/>
  <c r="G13" i="70" s="1"/>
  <c r="AC20" i="65"/>
  <c r="AH20" i="65" a="1"/>
  <c r="AH20" i="65" s="1"/>
  <c r="G14" i="70" s="1" a="1"/>
  <c r="G14" i="70" s="1"/>
  <c r="M32" i="58" a="1"/>
  <c r="M32" i="58" s="1"/>
  <c r="K16" i="70" l="1" a="1"/>
  <c r="K16" i="70" s="1"/>
  <c r="K13" i="70" a="1"/>
  <c r="K13" i="70" s="1"/>
  <c r="J13" i="70" a="1"/>
  <c r="J13" i="70" s="1"/>
  <c r="J14" i="70" a="1"/>
  <c r="J14" i="70" s="1"/>
  <c r="K14" i="70" a="1"/>
  <c r="K14" i="70" s="1"/>
  <c r="K20" i="70" a="1"/>
  <c r="K20" i="70" s="1"/>
  <c r="J20" i="70" a="1"/>
  <c r="J20" i="70" s="1"/>
  <c r="J10" i="70" a="1"/>
  <c r="J10" i="70" s="1"/>
  <c r="K10" i="70" a="1"/>
  <c r="K10" i="70" s="1"/>
  <c r="AG32" i="58"/>
  <c r="T24" i="65" s="1" a="1"/>
  <c r="T24" i="65" s="1"/>
  <c r="T25" i="65" a="1"/>
  <c r="T25" i="65" s="1"/>
  <c r="X25" i="65" s="1"/>
  <c r="E25" i="65" a="1"/>
  <c r="E25" i="65" s="1"/>
  <c r="J25" i="65" a="1"/>
  <c r="J25" i="65" s="1"/>
  <c r="N25" i="65" s="1"/>
  <c r="AC15" i="65"/>
  <c r="AH15" i="65" a="1"/>
  <c r="AH15" i="65" s="1"/>
  <c r="AC40" i="65"/>
  <c r="AH40" i="65" a="1"/>
  <c r="AH40" i="65" s="1"/>
  <c r="AH23" i="65" a="1"/>
  <c r="AH23" i="65" s="1"/>
  <c r="AC23" i="65"/>
  <c r="G19" i="70" l="1" a="1"/>
  <c r="G19" i="70" s="1"/>
  <c r="Y25" i="65" a="1"/>
  <c r="Y25" i="65" s="1"/>
  <c r="O25" i="65" a="1"/>
  <c r="O25" i="65" s="1"/>
  <c r="I25" i="65"/>
  <c r="AH25" i="65" s="1" a="1"/>
  <c r="AH25" i="65" s="1"/>
  <c r="AD25" i="65" a="1"/>
  <c r="AD25" i="65" s="1"/>
  <c r="E24" i="65" a="1"/>
  <c r="E24" i="65" s="1"/>
  <c r="J24" i="65" a="1"/>
  <c r="J24" i="65" s="1"/>
  <c r="N24" i="65" s="1"/>
  <c r="J19" i="70" l="1" a="1"/>
  <c r="J19" i="70" s="1"/>
  <c r="K19" i="70" a="1"/>
  <c r="K19" i="70" s="1"/>
  <c r="O24" i="65" a="1"/>
  <c r="O24" i="65" s="1"/>
  <c r="Y24" i="65" a="1"/>
  <c r="Y24" i="65" s="1"/>
  <c r="I24" i="65"/>
  <c r="S24" i="65" s="1"/>
  <c r="AC25" i="65"/>
  <c r="J21" i="65" a="1"/>
  <c r="J21" i="65" s="1"/>
  <c r="N21" i="65" s="1"/>
  <c r="T11" i="65" a="1"/>
  <c r="T11" i="65" s="1"/>
  <c r="X11" i="65" s="1"/>
  <c r="T21" i="65" a="1"/>
  <c r="T21" i="65" s="1"/>
  <c r="J11" i="65" a="1"/>
  <c r="J11" i="65" s="1"/>
  <c r="N11" i="65" s="1"/>
  <c r="E11" i="65" a="1"/>
  <c r="E11" i="65" s="1"/>
  <c r="E21" i="65" a="1"/>
  <c r="E21" i="65" s="1"/>
  <c r="S25" i="65"/>
  <c r="AD24" i="65" a="1"/>
  <c r="AD24" i="65" s="1"/>
  <c r="X24" i="65"/>
  <c r="J9" i="65" l="1"/>
  <c r="N9" i="65" s="1"/>
  <c r="AD21" i="65" a="1"/>
  <c r="AD21" i="65" s="1"/>
  <c r="O11" i="65" a="1"/>
  <c r="O11" i="65" s="1"/>
  <c r="Y11" i="65" a="1"/>
  <c r="Y11" i="65" s="1"/>
  <c r="I11" i="65"/>
  <c r="S11" i="65" s="1"/>
  <c r="E9" i="65"/>
  <c r="I9" i="65" s="1"/>
  <c r="Y21" i="65" a="1"/>
  <c r="Y21" i="65" s="1"/>
  <c r="O21" i="65" a="1"/>
  <c r="O21" i="65" s="1"/>
  <c r="I21" i="65"/>
  <c r="S21" i="65" s="1"/>
  <c r="T9" i="65"/>
  <c r="AD11" i="65" a="1"/>
  <c r="AD11" i="65" s="1"/>
  <c r="C11" i="70" s="1" a="1"/>
  <c r="C11" i="70" s="1"/>
  <c r="X21" i="65"/>
  <c r="AH24" i="65" a="1"/>
  <c r="AH24" i="65" s="1"/>
  <c r="AC24" i="65"/>
  <c r="H31" i="70" l="1" a="1"/>
  <c r="H31" i="70" s="1"/>
  <c r="H45" i="70" a="1"/>
  <c r="H45" i="70" s="1"/>
  <c r="H41" i="70" a="1"/>
  <c r="H41" i="70" s="1"/>
  <c r="H37" i="70" a="1"/>
  <c r="H37" i="70" s="1"/>
  <c r="H33" i="70" a="1"/>
  <c r="H33" i="70" s="1"/>
  <c r="H29" i="70" a="1"/>
  <c r="H29" i="70" s="1"/>
  <c r="H25" i="70" a="1"/>
  <c r="H25" i="70" s="1"/>
  <c r="H21" i="70" a="1"/>
  <c r="H21" i="70" s="1"/>
  <c r="H9" i="70" a="1"/>
  <c r="H9" i="70" s="1"/>
  <c r="H23" i="70" a="1"/>
  <c r="H23" i="70" s="1"/>
  <c r="H22" i="70" a="1"/>
  <c r="H22" i="70" s="1"/>
  <c r="H39" i="70" a="1"/>
  <c r="H39" i="70" s="1"/>
  <c r="H19" i="70" a="1"/>
  <c r="H19" i="70" s="1"/>
  <c r="H26" i="70" a="1"/>
  <c r="H26" i="70" s="1"/>
  <c r="H44" i="70" a="1"/>
  <c r="H44" i="70" s="1"/>
  <c r="H40" i="70" a="1"/>
  <c r="H40" i="70" s="1"/>
  <c r="H36" i="70" a="1"/>
  <c r="H36" i="70" s="1"/>
  <c r="H32" i="70" a="1"/>
  <c r="H32" i="70" s="1"/>
  <c r="H28" i="70" a="1"/>
  <c r="H28" i="70" s="1"/>
  <c r="H24" i="70" a="1"/>
  <c r="H24" i="70" s="1"/>
  <c r="H20" i="70" a="1"/>
  <c r="H20" i="70" s="1"/>
  <c r="H35" i="70" a="1"/>
  <c r="H35" i="70" s="1"/>
  <c r="H27" i="70" a="1"/>
  <c r="H27" i="70" s="1"/>
  <c r="H30" i="70" a="1"/>
  <c r="H30" i="70" s="1"/>
  <c r="H43" i="70" a="1"/>
  <c r="H43" i="70" s="1"/>
  <c r="H42" i="70" a="1"/>
  <c r="H42" i="70" s="1"/>
  <c r="H38" i="70" a="1"/>
  <c r="H38" i="70" s="1"/>
  <c r="H34" i="70" a="1"/>
  <c r="H34" i="70" s="1"/>
  <c r="H18" i="70" a="1"/>
  <c r="H18" i="70" s="1"/>
  <c r="H14" i="70" a="1"/>
  <c r="H14" i="70" s="1"/>
  <c r="H17" i="70" a="1"/>
  <c r="H17" i="70" s="1"/>
  <c r="H13" i="70" a="1"/>
  <c r="H13" i="70" s="1"/>
  <c r="H10" i="70" a="1"/>
  <c r="H10" i="70" s="1"/>
  <c r="AH11" i="65" a="1"/>
  <c r="AH11" i="65" s="1"/>
  <c r="AC11" i="65"/>
  <c r="O9" i="65"/>
  <c r="S9" i="65"/>
  <c r="AH21" i="65" a="1"/>
  <c r="AH21" i="65" s="1"/>
  <c r="Y9" i="65"/>
  <c r="X9" i="65"/>
  <c r="AD9" i="65" a="1"/>
  <c r="AD9" i="65" s="1"/>
  <c r="C8" i="70" s="1" a="1"/>
  <c r="C8" i="70" s="1"/>
  <c r="AC21" i="65"/>
  <c r="G11" i="70" l="1" a="1"/>
  <c r="G11" i="70" s="1"/>
  <c r="J11" i="70" s="1" a="1"/>
  <c r="J11" i="70" s="1"/>
  <c r="G15" i="70" a="1"/>
  <c r="G15" i="70" s="1"/>
  <c r="I11" i="70" a="1"/>
  <c r="I11" i="70" s="1"/>
  <c r="I9" i="70" a="1"/>
  <c r="I9" i="70" s="1"/>
  <c r="I21" i="70" a="1"/>
  <c r="I21" i="70" s="1"/>
  <c r="I33" i="70" a="1"/>
  <c r="I33" i="70" s="1"/>
  <c r="I42" i="70" a="1"/>
  <c r="I42" i="70" s="1"/>
  <c r="I22" i="70" a="1"/>
  <c r="I22" i="70" s="1"/>
  <c r="I18" i="70" a="1"/>
  <c r="I18" i="70" s="1"/>
  <c r="I26" i="70" a="1"/>
  <c r="I26" i="70" s="1"/>
  <c r="I30" i="70" a="1"/>
  <c r="I30" i="70" s="1"/>
  <c r="I34" i="70" a="1"/>
  <c r="I34" i="70" s="1"/>
  <c r="I19" i="70" a="1"/>
  <c r="I19" i="70" s="1"/>
  <c r="I27" i="70" a="1"/>
  <c r="I27" i="70" s="1"/>
  <c r="I35" i="70" a="1"/>
  <c r="I35" i="70" s="1"/>
  <c r="I25" i="70" a="1"/>
  <c r="I25" i="70" s="1"/>
  <c r="I38" i="70" a="1"/>
  <c r="I38" i="70" s="1"/>
  <c r="I23" i="70" a="1"/>
  <c r="I23" i="70" s="1"/>
  <c r="I31" i="70" a="1"/>
  <c r="I31" i="70" s="1"/>
  <c r="I39" i="70" a="1"/>
  <c r="I39" i="70" s="1"/>
  <c r="I43" i="70" a="1"/>
  <c r="I43" i="70" s="1"/>
  <c r="I41" i="70" a="1"/>
  <c r="I41" i="70" s="1"/>
  <c r="I20" i="70" a="1"/>
  <c r="I20" i="70" s="1"/>
  <c r="I32" i="70" a="1"/>
  <c r="I32" i="70" s="1"/>
  <c r="I36" i="70" a="1"/>
  <c r="I36" i="70" s="1"/>
  <c r="I44" i="70" a="1"/>
  <c r="I44" i="70" s="1"/>
  <c r="I37" i="70" a="1"/>
  <c r="I37" i="70" s="1"/>
  <c r="I24" i="70" a="1"/>
  <c r="I24" i="70" s="1"/>
  <c r="I28" i="70" a="1"/>
  <c r="I28" i="70" s="1"/>
  <c r="I40" i="70" a="1"/>
  <c r="I40" i="70" s="1"/>
  <c r="I29" i="70" a="1"/>
  <c r="I29" i="70" s="1"/>
  <c r="I45" i="70" a="1"/>
  <c r="I45" i="70" s="1"/>
  <c r="I14" i="70" a="1"/>
  <c r="I14" i="70" s="1"/>
  <c r="I17" i="70" a="1"/>
  <c r="I17" i="70" s="1"/>
  <c r="I13" i="70" a="1"/>
  <c r="I13" i="70" s="1"/>
  <c r="I12" i="70" a="1"/>
  <c r="I12" i="70" s="1"/>
  <c r="I16" i="70" a="1"/>
  <c r="I16" i="70" s="1"/>
  <c r="I10" i="70" a="1"/>
  <c r="I10" i="70" s="1"/>
  <c r="I15" i="70" a="1"/>
  <c r="I15" i="70" s="1"/>
  <c r="AC9" i="65"/>
  <c r="H15" i="70" a="1"/>
  <c r="H15" i="70" s="1"/>
  <c r="H12" i="70" a="1"/>
  <c r="H12" i="70" s="1"/>
  <c r="H16" i="70" a="1"/>
  <c r="H16" i="70" s="1"/>
  <c r="H11" i="70" a="1"/>
  <c r="H11" i="70" s="1"/>
  <c r="AH9" i="65" a="1"/>
  <c r="AH9" i="65" s="1"/>
  <c r="G8" i="70" s="1" a="1"/>
  <c r="G8" i="70" s="1"/>
  <c r="K11" i="70" l="1" a="1"/>
  <c r="K11" i="70" s="1"/>
  <c r="J15" i="70" a="1"/>
  <c r="J15" i="70" s="1"/>
  <c r="K15" i="70" a="1"/>
  <c r="K15" i="70" s="1"/>
  <c r="J8" i="70" a="1"/>
  <c r="J8" i="70" s="1"/>
  <c r="K8" i="70" a="1"/>
  <c r="K8" i="70" s="1"/>
  <c r="I8" i="70" a="1"/>
  <c r="I8" i="70" s="1"/>
  <c r="H8" i="70" a="1"/>
  <c r="H8" i="7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<sst xmlns="http://schemas.openxmlformats.org/spreadsheetml/2006/main" count="6578" uniqueCount="923">
  <si>
    <t>Executive Summary</t>
  </si>
  <si>
    <t>© HIRC All Rights Reserved</t>
  </si>
  <si>
    <t>Assessment View Summary</t>
  </si>
  <si>
    <t>Assessment Outcome</t>
  </si>
  <si>
    <t>Overall Assessment Grade</t>
  </si>
  <si>
    <t>Resilience Maturity Level</t>
  </si>
  <si>
    <t>Badge Awarded</t>
  </si>
  <si>
    <t>Refresh Pivot Chart to reflect updated scores</t>
  </si>
  <si>
    <t>0 or Null</t>
  </si>
  <si>
    <t>Unassessed</t>
  </si>
  <si>
    <t>&lt; 1.75</t>
  </si>
  <si>
    <t>Less than Acceptable</t>
  </si>
  <si>
    <t>No Badge Awarded</t>
  </si>
  <si>
    <t>&gt;= 1.75 and &lt; 2</t>
  </si>
  <si>
    <t>Capable</t>
  </si>
  <si>
    <t>Silver</t>
  </si>
  <si>
    <t>&gt;= 2 and &lt; 2.5</t>
  </si>
  <si>
    <t>Mature</t>
  </si>
  <si>
    <t>Gold</t>
  </si>
  <si>
    <t>&gt;= 2.5</t>
  </si>
  <si>
    <t>Outperforming</t>
  </si>
  <si>
    <t>Diamond</t>
  </si>
  <si>
    <t>Select Domain</t>
  </si>
  <si>
    <t xml:space="preserve"> Domain Comparison</t>
  </si>
  <si>
    <t>Refresh Pivot Table to reflect updated scores</t>
  </si>
  <si>
    <t>Domains/Sub-Domains</t>
  </si>
  <si>
    <t xml:space="preserve"> Overall</t>
  </si>
  <si>
    <t>1. Demand Planning</t>
  </si>
  <si>
    <t>2. Inventory Management</t>
  </si>
  <si>
    <t>3. Logistics</t>
  </si>
  <si>
    <t>4. Supply Chain Visibility</t>
  </si>
  <si>
    <t>5. Supplier Management</t>
  </si>
  <si>
    <t>6. Risk Management and Contingency Planning</t>
  </si>
  <si>
    <t>7. Operational Health</t>
  </si>
  <si>
    <t>Sub-Domain Summary</t>
  </si>
  <si>
    <t>(All)</t>
  </si>
  <si>
    <t>1.1 Demand Variability Management</t>
  </si>
  <si>
    <t>1.2 Collaborative Planning across Business Units</t>
  </si>
  <si>
    <t>1.3 Demand Agility</t>
  </si>
  <si>
    <t>1.4 Channel Strength</t>
  </si>
  <si>
    <t>2.1 Target Inventory Levels and Safety Stock Management</t>
  </si>
  <si>
    <t>2.2 Lead Time Management</t>
  </si>
  <si>
    <t>2.3 Capacity Management</t>
  </si>
  <si>
    <t>2.4 Stockout and Backorder Management</t>
  </si>
  <si>
    <t>2.5 Redundancy, Optionality and SKU Rationalization</t>
  </si>
  <si>
    <t>3.1 Warehouse Management</t>
  </si>
  <si>
    <t>3.2 End-to-End Network Design</t>
  </si>
  <si>
    <t>3.3 Carrier and Vendor Management</t>
  </si>
  <si>
    <t>4.1 Extended Supply Chain Mapping</t>
  </si>
  <si>
    <t>4.2 Extended Supplier Collaboration and Communication</t>
  </si>
  <si>
    <t>4.3 Tracking and Tracing Management</t>
  </si>
  <si>
    <t>4.4 Organizational Fulfillment Performance</t>
  </si>
  <si>
    <t>5.1 Supplier Performance Management</t>
  </si>
  <si>
    <t>5.2 Supplier Geographic Diversity</t>
  </si>
  <si>
    <t>5.3 Supplier Selection and Qualification Processes</t>
  </si>
  <si>
    <t>6.1 Enterprise Risk Management Strategy &amp; Practices</t>
  </si>
  <si>
    <t>6.2 Business Continuity and Mitigation Planning</t>
  </si>
  <si>
    <t>6.3 Risk Identification and Awareness</t>
  </si>
  <si>
    <t>6.4 Third-party Risk Management Practices And Standards</t>
  </si>
  <si>
    <t>6.5 Supply Chain Event Monitoring</t>
  </si>
  <si>
    <t>6.6 Product Recalls</t>
  </si>
  <si>
    <t>7.1 Performance Metrics and Management</t>
  </si>
  <si>
    <t>7.2 Process Efficiency Management and Critical Product Workflows</t>
  </si>
  <si>
    <t>Assessor Findings</t>
  </si>
  <si>
    <t>Detailed Summary</t>
  </si>
  <si>
    <t>Assessment Summary</t>
  </si>
  <si>
    <t>Domains &amp; Sub-Domains</t>
  </si>
  <si>
    <t>Assessment Grade</t>
  </si>
  <si>
    <t>Domain/Sub-Domain Weightage</t>
  </si>
  <si>
    <t>Domain/Sub-Domain Score Contribution</t>
  </si>
  <si>
    <t>KPIs</t>
  </si>
  <si>
    <t>Policies &amp; Procedures</t>
  </si>
  <si>
    <t>Survey Questions</t>
  </si>
  <si>
    <t>Interview Questions</t>
  </si>
  <si>
    <t>Overall</t>
  </si>
  <si>
    <t>For cells marked as N/A, the respective diagnostics will be assessed during the manufacturer badge.</t>
  </si>
  <si>
    <t>Maturity Models: Resiliency Assessment Criteria</t>
  </si>
  <si>
    <t>Domain</t>
  </si>
  <si>
    <t>Sub-Domain</t>
  </si>
  <si>
    <t>Criteria / Themes</t>
  </si>
  <si>
    <t>Acceptable/Sufficient</t>
  </si>
  <si>
    <t>Normalized Sub-Domain Sentiment Score</t>
  </si>
  <si>
    <t xml:space="preserve">• Variability management strategy
• Root Cause Analysis
• Forecast frequency, sophistication and accuracy </t>
  </si>
  <si>
    <t>• No or irregular organizational analysis for forecast errors or bias.
• High forecast error, that is not driven by other competitors experiencing disruption.
• No formal process for managing demand variability &amp; procedure documentation.
• No identification or classification of demand variability sources.
• Lack of defined forecast accuracy metrics.</t>
  </si>
  <si>
    <t>• Comprehensive understanding of demand variability sources using root cause analyses
• Well controlled forecast error, in line with other competitors
• Basic demand procedure documentation in place.
• Periodic monitoring of forecast accuracy.
• Analysis of forecast errors and bias, to understand pitfalls.</t>
  </si>
  <si>
    <t>• Comprehensive understanding and documentation of demand variability sources.
• Tightly controlled forecast error, lower than other competitors, leveraging advanced analytics for forecasting.
• Proactive and well-defined strategies for managing demand variability with continuous innovation.
• Collaborative forecasting with key suppliers and customers.
• Training programs in place for staff involved in forecasting, exploring new and emerging statistical methods.</t>
  </si>
  <si>
    <t>Demand Variability Management</t>
  </si>
  <si>
    <t>• Data exchange
• Collaboration</t>
  </si>
  <si>
    <t>• No formal cross-BU planning processes.
• Limited data exchange between BUs.
• Each business unit conducts planning independently with little coordination.</t>
  </si>
  <si>
    <t>• Cross-BU planning processes in place.
• Data sharing mechanisms established.
• Sufficient communication and collaboration between departments regarding demand variability.
• Regular meetings between business units to discuss planning issues.</t>
  </si>
  <si>
    <t>• Advanced cross-BU collaboration tools for demand planning integration.
• Near real-time data exchange and analytics.
• An innovation hub or center fostering collaboration and creativity.
• Agile adjustment of demand plans based on BU needs.
• Inclusion of partners, customers and suppliers in the collaborative planning process with shared metrics and KPIs.</t>
  </si>
  <si>
    <t>Collaborative Planning across Business Units</t>
  </si>
  <si>
    <t>• Response time
• Response approach</t>
  </si>
  <si>
    <t>• Long lead times for plan adjustments.
• Minimal responsiveness to demand fluctuations.
• Manual demand adjustments in response to demand changes, which require significant time and effort.</t>
  </si>
  <si>
    <t>• Shorter lead times for plan adjustments.
• Proactive response to demand fluctuations.
• Monitors leading indicators to detect changes in demand
• Safety stock allocations account for demand agility requirements at a basic level keeping scenario based demand plans in consideration
• Consistent communication with both provider and suppliers.</t>
  </si>
  <si>
    <t>• Predictive analytics or AI used for proactive demand adjustments.
• Ability to embed real-time demand adjustments across the supply chain, with identified mechanisms to meet sudden demand upticks.
• Integration of multiple data sources from across the supply chain to support demand agility
• Agile network design to support changing demand, with some form of a dedicated inventory control room to tackle sudden demand changes.</t>
  </si>
  <si>
    <t>Demand Agility</t>
  </si>
  <si>
    <t>• Geographic coverage
• Collaboration
• Data analytics and visibility</t>
  </si>
  <si>
    <t>• Minimal channel analytics.
• Ineffective channel communication.
• The organization relies on a single channel or a few traditional channels.
• Limited geographical coverage with a local or regional presence that covers a small network.
• Channels operate independently with no integration or coordination.</t>
  </si>
  <si>
    <t>• Data-driven channel analytics in place.
• Initial efforts to improve channel communication and collaborative planning
• Expanding the geographical reach to cover multiple regions or territories.</t>
  </si>
  <si>
    <t>• Joint improvement initiatives with channel partners enabling real-time information sharing
• End-to-end near real-time supply chain visibility including channel partners.
• Proactive risk management strategies.</t>
  </si>
  <si>
    <t>Channel Strength</t>
  </si>
  <si>
    <t>• Demand Forecasting
• Communication
• Contingency Planning
• Safety Stock Strategy
• Replenishment Strategy
• Technology Integration</t>
  </si>
  <si>
    <t>• Inventory planning is primarily based on historical averages
• Minimal communication to manage demand variability
• No formal process for adjusting inventory levels
• Safety stock is minimal or absent
• No formal process for replenishment
• No use of technology for inventory planning</t>
  </si>
  <si>
    <t>• Demand forecasting and historical data inform inventory levels
• Effective communication among departments for coordination
• Well-defined contingency plans for inventory adjustments, which incorporate lead time analytics
• Safety stock calculations incorporate demand variability
• Well defined replenishment strategy in place agreed in advance with vendors
• Automated tools or software used for inventory management
• Periodic reviews to adjust targets based on historical data.</t>
  </si>
  <si>
    <t>• Predictive analytics inform dynamic inventory optimization
• Near real-time communication for adjustments is seamless, with both provider and supplier integration to help inform safety stocks
• Industry benchmark practices for contingency planning
• Safety stock strategies incorporate risk analysis
• Configurable automated order placement based on safety stock triggers
• Advanced inventory management software used for end-to-end management</t>
  </si>
  <si>
    <t>Target Inventory Levels and Safety Stock Management</t>
  </si>
  <si>
    <t>• Lead Time and variability reduction
• Monitoring
• Collaboration and Communication
• Lead time forecasting</t>
  </si>
  <si>
    <t>• Minimal efforts to reduce lead time and its variability
• No tracking of lead times and variability
• Supplier coordination and internal cross functional collaboration is minimal for lead time management
• Manual efforts for lead time management</t>
  </si>
  <si>
    <t>• Efforts to reduce lead time variability are systematic, driven by key performance indicators that monitor lead time performance leveraging automated data capturing
• Advanced technological capabilities to track lead times
• Minimum of quarterly coordination for regulator discussions with suppliers for lead time alignment and lead times are consistently integrated into inventory planning</t>
  </si>
  <si>
    <t>• Utilizes predictive monitoring to identify lead-time estimations and potential impacts from events
• Dynamic near real-time lead time monitoring and adaptation with demand changes
• Industry-leading practices for lead time management
• Business unit or dedicated office in place focused on lead time monitoring and reduction
• Lead time management strategies are integrated within resilience planning activities across upstream and downstream systems for real-time data exchange</t>
  </si>
  <si>
    <t>Lead Time Management</t>
  </si>
  <si>
    <t>• Demand Forecasting
• Cross Functional Collaboration
• Capacity Constraints and Utilization
• Scalability and flexibility
• Resource allocation</t>
  </si>
  <si>
    <t>• Limited consideration of demand forecasting in capacity planning
• Minimal alignment between internal units
• Capacity planning is reactive and ad hoc
• Resources are often over or under provisioned
• Insufficient data on resource utilization and demand, most of which is manual based on spreadsheets</t>
  </si>
  <si>
    <t>• Capacity planning considers demand trends and growth
• Capacity management is enabled by toolset that accounts for both demand and supply constraints
• Capacity utilization is monitored and optimized and data-driven capacity management strategies are implemented</t>
  </si>
  <si>
    <t>• Agile capacity optimization through demand integration, with simulation models leveraged to showcase requirements in need of scaling up demand
• Capacity management software is connected to provider and supplier systems to identify resource utilization and capacity constraints facilitating agile capacity management
• Capacity management function is highly aligned and integrated with supply chain and production systems and keeps up with emerging trends</t>
  </si>
  <si>
    <t>Capacity Management</t>
  </si>
  <si>
    <t>• Stockout Prevention
• Backorder Management
• Communication and Collaboration
• Stockout Recovery Plan
• Stockout impact and root cause analysis</t>
  </si>
  <si>
    <t>• Stockouts are addressed reactively and no root cause / impacts analysis done for stockouts
• No prioritization plan in place for backorders
• Minimal communication with customers about backorders or stockouts
• No formal strategy in place to recover from stockouts
• High levels of stockouts or overstock due to demand fluctuations
• Manual tracking of stockouts and backorders</t>
  </si>
  <si>
    <t>• Employs proactive measures, leveraging statistical methods to prevent stockouts based on historic data and anticipated demand
• Comprehensive prioritization plans in place for backorders communicated in advance to customers
• Stockout alerts trigger responses and cross-functional collaboration for stockout solutions
• Well defined formal strategy in place to recover from stockouts
• Software and tools in place automatically identify and analyze the cause and impact of stockouts
• Lead time is integrated into calculations for filling backorders and minimizing stockouts</t>
  </si>
  <si>
    <t>• Leverages ML-based entitlement and safety stock models, fueled by demand sensing indicators and signals, for zero-stockout objectives
• Scenario based prioritization plans in place for backorders
• Anticipates and alerts suppliers and providers in advance of any stockouts
• Well defined automated strategy in collaboration with suppliers in place to recover from stockouts, including terms that may reduce lead times when necessary
• Thorough and automated analysis of the cause and impact of stockouts with learnings incorporated in future operating policies and parameters</t>
  </si>
  <si>
    <t>Stockout and Backorder Management</t>
  </si>
  <si>
    <t>• Redundancy and Optionality
• Communication and Collaboration
• SKU Portfolio Management</t>
  </si>
  <si>
    <t>• No formal analysis or strategy for redundancy / optionality
• Supplier collaboration for contingency planning is absent
• SKU portfolio not aligned with demand patterns or business objectives and minimal assessment of SKU rationalization
• Redundant procurement practices do not point to any diversification strategy</t>
  </si>
  <si>
    <t>• Strategic assessment of redundancy and optionality strategies, with redundancy documented as intentional means of building resilience
• Well-defined supplier collaboration for contingency planning
• SKU portfolio is aligned with business objectives and data-driven SKU rationalization for portfolio management</t>
  </si>
  <si>
    <t>• Dynamic and agile redundancy and optionality strategies that incorporate varying geographies and sourcing patterns to mitigate procurement risks
• Near real-time collaboration with global partners and suppliers, mitigating geographic exposures for SKU management
• Industry-leading practices for SKU rationalization and agile SKU portfolio management based on AI and analytics</t>
  </si>
  <si>
    <t>Redundancy, Optionality and SKU Rationalization</t>
  </si>
  <si>
    <t>2.6 Enterprise-wide Inventory Accuracy</t>
  </si>
  <si>
    <t>• Communication and collaboration
• Technology
• Audits
• Integration with business strategy</t>
  </si>
  <si>
    <t>• Minimal collaboration between business units to ensure accurate reporting
• Lack of technology for near real-time inventory updates and manual tracking of inventory data
• No regular audit process for inventory accuracy
• Inventory accuracy does not play a significant role in business operations: leading to 'gut feeling' procurement decisions</t>
  </si>
  <si>
    <t>• Regular reconciliation of physical and recorded inventory, with high levels of cross BU communication to enable accurate decision making
• Technology integration ensures accuracy in tracking beyond manual tagging (e.g. RFID Chips)
• Regular monitoring of key inventory accuracy metrics and KPIs are in place
• Inventory accuracy is recognized as a strategic asset, with formal cycle counting programs in place</t>
  </si>
  <si>
    <t>• Advanced collaboration and communication strategy, which extends beyond organization as needed to get view of upstream/downstream inventory for critical parts
 • Communication facilitated through a technological system linked to ERP and WMS
• Inventory data trusted at all stages through near real-time validation and blockchain
• Comprehensive cross-functional financial inventory and physical stock audits performed proactively, rather than reactively
• Continuous innovation and improvement in inventory accuracy practices</t>
  </si>
  <si>
    <t>Enterprise - wide Inventory Accuracy</t>
  </si>
  <si>
    <t>• Integrated technology for inventory tracking and accuracy
• Space Optimization
• Receiving, handling and moving inventory</t>
  </si>
  <si>
    <t>• Inventory tracking via spreadsheets
• Limited use of storage space
• Irregular and error-prone receiving, handling and moving processes</t>
  </si>
  <si>
    <t>• Use of a WMS enabling efficient tracking and reporting
• Improved space utilization with some optimization
• Standardized receiving, handling and moving procedures with minimal deviations</t>
  </si>
  <si>
    <t>• Integration of automation and robotics for near real-time tracking and efficient operations
• Dynamic slotting and picking for optimal order fulfillment
• Effective cross-docking and synchronized material flows</t>
  </si>
  <si>
    <t>Warehouse Management</t>
  </si>
  <si>
    <t>• Network design visibility
• Transportation route planning
• Distribution centers</t>
  </si>
  <si>
    <t>• Lack of network data visibility
• Manual, static route planning with high transportation costs
• No documented process for using distribution centers</t>
  </si>
  <si>
    <t>• Network visibility with data analytics
• Route optimization software or algorithms in use
• Formalized and standardized application of distribution centers as means to hedge against geographic risks</t>
  </si>
  <si>
    <t>• Predictive analytics for proactive network optimization (e.g. rerouting and predicting hurricane threats) with near real-time visibility
• Integration of multiple transportation modes
• Agile use of distribution centers, situated optimally to minimize lead-time, for dynamic supply chain requirements</t>
  </si>
  <si>
    <t>End-to-End Network Design</t>
  </si>
  <si>
    <t>• Performance tracking
• Communication
• Contingency planning</t>
  </si>
  <si>
    <t>• Limited performance data for carriers and vendors, with high reliance on small pool of carriers
• Limited communication with vendors
• Limited consideration to risks exposed to various vendors</t>
  </si>
  <si>
    <t>• Regular performance tracking with some data analytics and vendor scorecards
• Communication with vendors and carriers, but primarily driven using contract terms
• Contingency plans in place for key products and suppliers, with anticipated alternate vendors/carriers to use in event of disruption</t>
  </si>
  <si>
    <t>• High level of visibility that uses leading indicators (e.g. sentiment analytics) to anticipate disruptions and pivot as needed
• Joint improvement initiatives with vendors and carriers (3PL or otherwise)
• Automated data triggers, contingency plans and agreements with other vendors and carriers in place to counter disruptions</t>
  </si>
  <si>
    <t>Carrier and Vendor Management</t>
  </si>
  <si>
    <t>• Collaborative decision making
• Visibility</t>
  </si>
  <si>
    <t>• Limited visibility into suppliers and customers (rudimentary identification / understanding of T1s)
• Manual or sporadic data collection from partners
• No formal process for supply chain mapping</t>
  </si>
  <si>
    <t>• Comprehensive supply chain mapping; identification of all T1s embedded in ERP, as well as some T2s
• Data-sharing agreements with key partners
• Initial visibility into multiple tiers of suppliers and customers</t>
  </si>
  <si>
    <t>• Extensive mapping of all T1, T2+, with near real-time data integration with partners to enable decision making
• Predictive modeling for supply chain mapping
• Agile response to disruptions with minimal impact
• Continuous innovation in supply chain mapping strategies</t>
  </si>
  <si>
    <t>Extended Supply Chain Mapping</t>
  </si>
  <si>
    <t>• Risk mitigation strategy
• Incident response strategy</t>
  </si>
  <si>
    <t>• Limited communication channels with suppliers, most of which involve minimum engagement beyond transactions
• Collaboration limited to "crisis" modes, with no formal engagement with suppliers to share and secure upcoming demand
• Limited contingency plans and risk mitigation strategies in place
• Single sourcing of key products
• No formal process to counter disruptions</t>
  </si>
  <si>
    <t>• Established communication and collaboration mechanisms with strategic suppliers
• Data-driven supplier performance metrics and management
• Contingency plans and risk mitigation strategies in place
• Incident response strategies in place, by supplier, by geography
• Pursues quick and efficient communication for demand changes and supply disruptions.</t>
  </si>
  <si>
    <t>• Collaboration tools implement EDIs, integrate with market signals and connect to key suppliers facilitating near real-time data exchange
• Leveraging advanced analytics to identify and facilitate communications with extended suppliers regarding emerging risks
• Demonstrates ongoing innovation in supplier relationship management, with clear mapping of key suppliers and redundant suppliers to hedge against disruption
• Fully integrated contingency plans and risk mitigation strategies in place, mapped by supplier and geography</t>
  </si>
  <si>
    <t>Extended Supplier Collaboration and Communication</t>
  </si>
  <si>
    <t>• Technology integration facilitating near real time visibility
• Incident management and response
• Reporting metrics</t>
  </si>
  <si>
    <t>• Basic shipment tracking with scattered, non-integrated data
• Minimal tracing of goods in transit
• Ad hoc response to disruptions
• Ad hoc reporting of tracing/tracking metrics, with limited compliance measures in place</t>
  </si>
  <si>
    <t>• Tracking and tracing across modes of transport, with third party data sources integrated for congruency
• Integration of tracking data with supply chain systems
• Established incident response strategy,  in particular regarding geographies (ports, routes, etc)
• Comprehensive reporting tools used</t>
  </si>
  <si>
    <t>• Tracking and tracing modules incorporate risk identification metrics, in addition to supporting predictive modeling for shipments that may be exposed
• Shifting in usage of tools from reaction-based to proactive mapping/monitoring
• Advanced, collaborative and agile incident response strategy, with clear points of escalation and identified alternate routes, ports, and transit lanes
• Advanced end-to-end reporting tools enable mitigation actions and ease of escalation for sudden, adverse events</t>
  </si>
  <si>
    <t>Tracking and Tracing Management</t>
  </si>
  <si>
    <t>• Reporting metrics
• Contingency plans
• Incident management and response</t>
  </si>
  <si>
    <t>• Minimal visibility into upstream order status and the impact on fulfilling orders
• Manual order processing with errors and lack of integration with downstream orders
• Ad hoc reporting of metrics
• Ad hoc response to disruptions
• Limited consideration to risks</t>
  </si>
  <si>
    <t>• Efficient order tracking and fulfillment for all upstream and downstream orders
• Integration of order fulfillment systems with other supply chain processes, to enable high levels of transparency across business units
• Reporting dashboards for fulfillment-specific metrics, as they relate to both operational health as well as sudden incidents
• Established incident response strategy to ensure limited service impact
• Robust identification of risks, leveraging a comprehensive risk registry, to measure potential impacts and associating these with separate contingency plans</t>
  </si>
  <si>
    <t>• Near real time order tracking, predictive modeling for order fulfillment, with scenario-based thresholds of likelihood that performance may be disrupted due to varying events
• Ability to respond with agility to changing customer demands
• Advanced end-to-end reporting tools enable drill-drown analytics into fulfillment performance metrics
• Advanced and agile incident response strategy to mitigate impacts of disruptive events on fulfillment
• Automated data triggers and agreements in place to counter disruptions</t>
  </si>
  <si>
    <t>Organizational Fulfillment Performance</t>
  </si>
  <si>
    <t>• Communication, collaboration and dispute resolution
• Supplier selection and performance evaluation
• Contingency plans and risk management</t>
  </si>
  <si>
    <t>• Limited to no data collected on supplier performance (OTIF, etc)
• Limited to no supplier performance reviews
• Limited performance metrics and supplier specific KPIs in place</t>
  </si>
  <si>
    <t>• Supplier performance data is housed in ERP or equivalent, associated with supplier management and control processes for continuous data monitoring
• Supplier scorecards with automated updates
• Periodic supplier improvement plans based on reviews and data insights</t>
  </si>
  <si>
    <t>• Implements predictive modeling analytics for supplier performance, identifying alternative suppliers to reach out to in event of sudden onset in supplier performance issues
• Proactive risk mitigation and dispute resolution strategies with suppliers
• Joint improvement initiatives with strategic suppliers, with evidence of demonstrated success providing feedback to supplier and seeing quantified KPI improvements</t>
  </si>
  <si>
    <t>Supplier Performance Management</t>
  </si>
  <si>
    <t>5.2 Quality Management</t>
  </si>
  <si>
    <t>• Incoming shipment inspection
• Supplier quality management
• Reporting metrics and KPIs</t>
  </si>
  <si>
    <t>• Minimal quality checks
• No formalized quality management processes
• Reactive response to quality problems (ad hoc audits)</t>
  </si>
  <si>
    <t xml:space="preserve">• Integration of quality management into core processes
• Captures and tracks basic quality metrics
• Proactive quality improvement based on data, with comprehensive root cause analysis to identify source of quality issues and any potential mitigation actions
• Identifies alternative suppliers to rapidly mitigate quality issues in event of sudden disruption </t>
  </si>
  <si>
    <t>• Utilizes advanced technology to monitor and identify quality issues such as advanced sensors, RFID, etc
• Uses artificial intelligence to predict quality issues for minimal manual touchpoints, enabling rapid responses in disruption scenarios
• Collaborative quality improvement initiatives with suppliers
• Agile response to quality deviations with minimal impact</t>
  </si>
  <si>
    <t>Quality Management</t>
  </si>
  <si>
    <t>5.3 Supplier Geographic Diversity</t>
  </si>
  <si>
    <t>• Supplier selection
• Risk mitigation (geo diversity, dual sourcing)</t>
  </si>
  <si>
    <t>• Suppliers located in a single geographic region
• Minimal efforts to diversify the supplier base, with no formal sourcing diversification strategy in place</t>
  </si>
  <si>
    <t>• Well-distributed suppliers across multiple locations, with varying geopolitical and weather related risks
• Risk assessment and mitigation practices that leverages third party data sources</t>
  </si>
  <si>
    <t>• Uses advanced analytics to optimize global supplier base, minimizing exposures
• Proactive risk management strategies for geopolitical issues, with near real-time alerts to events across geographies
• Third-party data sources stitched effectively with internal data to anticipate, monitor, and mitigate active issues
• Implements scenario and simulation models based on supplier geographic footprint</t>
  </si>
  <si>
    <t>Supplier Geographic Diversity</t>
  </si>
  <si>
    <t>5.4 Supplier Selection and Qualification Processes</t>
  </si>
  <si>
    <t>• Risk based selection
• Performance monitoring</t>
  </si>
  <si>
    <t>• Informal supplier selection criteria
• Ad-hoc qualification processes</t>
  </si>
  <si>
    <t>• Formalized and standardized supplier selection criteria, embedded as part of quality control policies
• Data-driven supplier qualification that is actively revised based on changing marketplace</t>
  </si>
  <si>
    <t>• Utilizes both upstream and downstream signals to create predictive models and determine ideal supplier selection criteria
• Joint development initiatives with strategic suppliers</t>
  </si>
  <si>
    <t>Supplier Selection and Qualification Processes</t>
  </si>
  <si>
    <t>• Risk Assessment &amp; Management Strategy
• Risk Response &amp; Recovery Framework</t>
  </si>
  <si>
    <t>• Simplified approach to risk assessment and management, which may often go unused
• Limited/generic enterprise-wide risk assessment and management framework
• Risk Management functions are not integrated into strategic planning and decision making</t>
  </si>
  <si>
    <t>• Comprehensive risk management taxonomy that is data-driven for risk identification and weighting
• Standardized response frameworks for known risks, with risk owners assigned and monitoring of such risks embedded into business unit reports</t>
  </si>
  <si>
    <t>• Predictive modeling and scenario-based analytics are leveraged for risk management analytics, with a standardized and comprehensive risk registry that is embedded into remaining business units
• Agile response frameworks for known risks, led by a risk management practice with cross-functional visibility</t>
  </si>
  <si>
    <t>Enterprise Risk Management Strategy &amp; Practices</t>
  </si>
  <si>
    <t>• Business Continuity Planning
• Business Continuity Training
• Disruption Mitigation, Response &amp; Recovery Planning</t>
  </si>
  <si>
    <t>• Lack of a formal business continuity plan in place
• Limited to no business continuity training in place
• Reactive approach to disruption mitigation &amp; response</t>
  </si>
  <si>
    <t xml:space="preserve">• Business continuity plans for diverse scenarios, encompassing and related to risk management taxonomy
• Yearly business continuity training, with materials frequently updated based on latest emerging risks
• Data-driven proactive approach to disruption mitigation &amp; response </t>
  </si>
  <si>
    <t>• Analytics-driven business continuity plans leverage not just qualitative measures, but are based on quantitative modeling across scenarios
• Continuity training goes above and beyond yearly reminders, with clear escalation paths for all business units to monitor potential risks before they manifest
• Centralized control tower for coordinated disruption mitigation, response &amp; recovery</t>
  </si>
  <si>
    <t>Business Continuity and Mitigation Planning</t>
  </si>
  <si>
    <t>• Risk Identification &amp; Awareness
• Risk Assessment &amp; Impact Mitigation</t>
  </si>
  <si>
    <t>• Simplified risk identification and awareness processes
• Ad-hoc response to known &amp; identified risks</t>
  </si>
  <si>
    <t>• Process and factor-driven risk identification and awareness, with comprehensive risk taxonomy driven by historical incidents and generalized industry risks
• Data-driven risk assessments, driven by probability, severity &amp; impact</t>
  </si>
  <si>
    <t>• Scenario modeling for risk identification and awareness
• Predictive modeling and simulations for risk identification and awareness, with discovery processes for unknown risks and impacts
• Risk Taxonomy is informed not only by generalized industry risks, but is weighted according to business objectives
• Comprehensive risk assessment matrix, with processes for impact mitigation</t>
  </si>
  <si>
    <t>Risk Identification and Awareness</t>
  </si>
  <si>
    <t>• Third-party Risk Management Strategy/ Approach
• Third-party Risk Management SOPs</t>
  </si>
  <si>
    <t>• Lack of standardized TPRM standards and procedures
• Minimal due diligence conducted on third-parties
• Limited/generic third-party risk management SOPs</t>
  </si>
  <si>
    <t>• Third-party risk management based on historical risks/incidents
• Due diligence for third-parties, possibly with a technological platform to manage risks
• Standardized third-party risk management SOPs for key risks</t>
  </si>
  <si>
    <t>• Third party risk management solution embeds preventative analytics to identify and prioritize areas of focus
• Defined workflows for third party risk management assessments
• Agile third-party risk management SOPs for known risks</t>
  </si>
  <si>
    <t>Third-party Risk Management Practices And Standards</t>
  </si>
  <si>
    <t>• Supply Chain Monitoring &amp; Cadence
• Event/Incidence Response Planning
• Root Cause Analysis for Events/Incidences
• Continuous Improvement from Events/Incidences</t>
  </si>
  <si>
    <t>• Inaccurate/partial supply chain event monitoring
• Ad-hoc response to events &amp; incidences
• Lack of process to identify root cause for and potential improvements from events</t>
  </si>
  <si>
    <t>• Detailed supply chain monitoring captured at a per-event cadence, with limited ability or technology to monitor changes of disruption over time
• Standardized response plans for known potential events &amp; incidences
• Defined processes to identify root cause for, and potential improvements from, events</t>
  </si>
  <si>
    <t>• Detailed supply chain monitoring captured at an event and time cadence (captures event updates + regular updates)
• Agile response plans for known potential events &amp; incidents
• Defined processes to identify root cause for and potential improvements from events, with discovery processes for successive points of failure</t>
  </si>
  <si>
    <t>Supply Chain Event Monitoring</t>
  </si>
  <si>
    <t>• SKU Criticality Classification
• Recall Preparedness Planning
• Recall Response Framework
• Recall Communication Planning</t>
  </si>
  <si>
    <t>• No classification of SKUs based on criticality/sales volume
• Simplified recall preparedness plan
• Limited/generic framework for recall response
• No explicit recall communication plan</t>
  </si>
  <si>
    <t>• Classification based on criticality/sales volume for top quartile of SKUs
• Comprehensive recall preparedness plan for top quartile of SKUs
• Standardized framework for recall response for top quartile of SKUs
• Detailed recall communication plan, driven by recall severity</t>
  </si>
  <si>
    <t>• Continuous data-driven classification based on broader factors across SKUs, with factor importance analysis
• Agile, scenario-driven recall preparedness plan for top quartile of SKUs, with generic plans for SKUs not covered
• Agile, scenario-driven framework for recall response for top quartile of SKUs, with generic frameworks for SKUs not covered
• Agile, scenario-driven recall communication plan, driven by recall severity, with granular plans for critical SKUs</t>
  </si>
  <si>
    <t>Product Recalls</t>
  </si>
  <si>
    <t>• KPI Selection &amp; Definition
• Technology Integration for near Real-Time Reporting
• Data Collection &amp; Integrity
• KPI Ownership &amp; Accountability</t>
  </si>
  <si>
    <t>• Limited/generic performance metric design, monitoring &amp; management
• Broad strategy for performance improvement &amp; management
• No explicit performance reporting protocol</t>
  </si>
  <si>
    <t>• Standardized performance metric design, monitoring &amp; management for top quartile of processes
• Data-driven reactive analytics for performance improvement &amp; management
• Detailed performance reporting protocol, driven by process criticality</t>
  </si>
  <si>
    <t>• Agile performance metric design, monitoring &amp; management for top quartile of processes, with discovery process for step change improvements
• Preventative analytics, predictive modeling or scenario-based analysis for performance improvement &amp; management
• Agile/adaptive performance reporting protocol, driven by process criticality, with granular plans for key processes &amp; functions</t>
  </si>
  <si>
    <t>Performance Metrics and Management</t>
  </si>
  <si>
    <t>• Process Mapping
• Critical Product Identification &amp; Management
• Process Bottleneck Identification &amp; Contingency Planning</t>
  </si>
  <si>
    <t>• Limited/generic framework for process tracking
• Ad-hoc approach to process improvement efforts
• Reactive approach to process &amp; workflow automation</t>
  </si>
  <si>
    <t>• Standardized framework for process tracking across processes &amp; functions
• Standardized approach to process improvement efforts across processes &amp; functions
• Data-driven proactive approach to process &amp; workflow automation</t>
  </si>
  <si>
    <t>• Agile framework for process tracking across processes &amp; functions, with discovery process for breakdown/failure states
• Agile approach to process improvement efforts across processes &amp; functions, with standardized process for innovation and change management
• Scenario analyses and simulations for process &amp; workflow automation</t>
  </si>
  <si>
    <t>Process Efficiency Management and Critical Product Workflows</t>
  </si>
  <si>
    <t>7.3 Data Governance and Management</t>
  </si>
  <si>
    <t>• Data Security/Confidentiality
• Data Quality/Integrity
• Data Stewardship/ Ownership</t>
  </si>
  <si>
    <t>• Minimal data governance policies
• Ad-hoc data management practices
• Limited data quality controls</t>
  </si>
  <si>
    <t>• Well-defined data governance policies across functions
• Standardized data management practices across data warehouse
• Data quality controls across datasets at consistent cadence</t>
  </si>
  <si>
    <t>• Agile data governance policies across functions, with scenario- and severity-driven incident recovery and improvement processes
• Agile data management practices across data warehouse, with innovation center for data platform/tool development
• Regular sampling and monitoring of data quality across datasets, with standardized processes for quality management and improvement</t>
  </si>
  <si>
    <t>Data Governance and Management</t>
  </si>
  <si>
    <t>The following tabs are the domain-wise scoring rubric.</t>
  </si>
  <si>
    <t>Key Performance Indicators</t>
  </si>
  <si>
    <t>PM Tracking</t>
  </si>
  <si>
    <t>Backend Processing Fields</t>
  </si>
  <si>
    <t>Y</t>
  </si>
  <si>
    <t>Product Family 1</t>
  </si>
  <si>
    <t>Product Family 2</t>
  </si>
  <si>
    <t>Product Family 3</t>
  </si>
  <si>
    <t>Product Family 4</t>
  </si>
  <si>
    <t>Product Family 5</t>
  </si>
  <si>
    <t>N</t>
  </si>
  <si>
    <t>Index</t>
  </si>
  <si>
    <t>Diagnostic</t>
  </si>
  <si>
    <t>Formula</t>
  </si>
  <si>
    <t>Resiliency Importance</t>
  </si>
  <si>
    <t>Sub-Domain Sentiment Score</t>
  </si>
  <si>
    <t>KPI Exists? (Supplier)</t>
  </si>
  <si>
    <t>Evidence that KPI is monitored &amp; updated (Supplier)</t>
  </si>
  <si>
    <t>Is the KPI within Supplier's own defined targets? (Supplier)</t>
  </si>
  <si>
    <t>Is the KPI "good"? (Assessor)</t>
  </si>
  <si>
    <t>Is the KPI "trending good"? (Assessor)</t>
  </si>
  <si>
    <t>Overall Resiliency Impact</t>
  </si>
  <si>
    <t>Answer (Supplier)</t>
  </si>
  <si>
    <t>Maturity Score (Assessor)</t>
  </si>
  <si>
    <t>Assessor Notes</t>
  </si>
  <si>
    <t>Date Due</t>
  </si>
  <si>
    <t>Responsible</t>
  </si>
  <si>
    <t>Date Uploaded to VDR</t>
  </si>
  <si>
    <t>Notes</t>
  </si>
  <si>
    <t xml:space="preserve">Forecast Error </t>
  </si>
  <si>
    <t xml:space="preserve">Calculate the absolute difference between forecasted and actual demand for a specific time period. </t>
  </si>
  <si>
    <t>High</t>
  </si>
  <si>
    <t>Demand Planning</t>
  </si>
  <si>
    <t xml:space="preserve">Mean Absolute Percentage Error </t>
  </si>
  <si>
    <t xml:space="preserve">Calculate the absolute percentage difference between forecasted and actual demand for each time period, then average those percentages. </t>
  </si>
  <si>
    <t xml:space="preserve">Supply Chain Redundancy </t>
  </si>
  <si>
    <t>Assess the percentage of critical components sourced from backup suppliers in comparison to primary suppliers.</t>
  </si>
  <si>
    <t>Order Fulfillment Time</t>
  </si>
  <si>
    <t xml:space="preserve">Calculate the average time interval between order receipt and successful delivery to customers. </t>
  </si>
  <si>
    <t>Medium</t>
  </si>
  <si>
    <t xml:space="preserve">Backorder Rate </t>
  </si>
  <si>
    <t xml:space="preserve">Calculate the percentage of orders placed on backorder over a specific time period. </t>
  </si>
  <si>
    <t xml:space="preserve">Channel Inventory Management </t>
  </si>
  <si>
    <t xml:space="preserve">Compare inventory turnover ratios across different sales channels. </t>
  </si>
  <si>
    <t>Service levels</t>
  </si>
  <si>
    <t>Calculate the ratio of fulfilled orders to total orders in the past 12 months, then multiply by 100 to get the percentage. </t>
  </si>
  <si>
    <t>Inventory Management</t>
  </si>
  <si>
    <t>Percentage of items above/below safety levels</t>
  </si>
  <si>
    <t>Divide the number of products below safety stock by the total number of products in inventory, then multiply by 100. </t>
  </si>
  <si>
    <t>Inventory Days-on-Hand</t>
  </si>
  <si>
    <t>Divide the inventory by projected daily demand across various inventory categories (e.g. allocated, cycle, safety stock)</t>
  </si>
  <si>
    <t>Order Fulfillment Cycle Time</t>
  </si>
  <si>
    <t>Calculate the average time from order placement to product delivery. </t>
  </si>
  <si>
    <t>Low</t>
  </si>
  <si>
    <t>Inventory Turnover</t>
  </si>
  <si>
    <t>Divide the cost of goods sold (COGS) by the average inventory value. </t>
  </si>
  <si>
    <t>Target Inventory Levels Accuracy</t>
  </si>
  <si>
    <t>Calculate the absolute difference between projected and actual inventory levels.  </t>
  </si>
  <si>
    <t>Stockout Rate</t>
  </si>
  <si>
    <t>Calculate the ratio of stockouts to total order requests, then multiply by 100.  </t>
  </si>
  <si>
    <t>Lead Time Variability</t>
  </si>
  <si>
    <t>Calculate the coefficient of variance (standard deviation/mean) of lead times over the past 24 months. </t>
  </si>
  <si>
    <t>Lead Time Trend</t>
  </si>
  <si>
    <t>Calculate the linear regression slope of lead times over time. </t>
  </si>
  <si>
    <t>Capacity Utilization Rate</t>
  </si>
  <si>
    <t>Divide actual production output by maximum production capacity, then multiply by 100.  </t>
  </si>
  <si>
    <t>Production Downtime</t>
  </si>
  <si>
    <t>Sum the durations of all unplanned production downtimes. </t>
  </si>
  <si>
    <t>Capacity Planning Accuracy</t>
  </si>
  <si>
    <t>Calculate the percentage deviation between planned and actual production capacities.  </t>
  </si>
  <si>
    <t>Disruption Capped Production Instances</t>
  </si>
  <si>
    <t>Divide the duration where production is running at capacity by the total duration, across supply chain disruption events</t>
  </si>
  <si>
    <t>Disruption Production Capacity Flexibility</t>
  </si>
  <si>
    <t>Divide the incremental ad-hoc increase in production capacity by the baseline production capacity</t>
  </si>
  <si>
    <t>Backorder Rate</t>
  </si>
  <si>
    <t>Calculate the ratio of backordered orders to total orders, then multiply by 100.  </t>
  </si>
  <si>
    <t>Backorder Fill Rate</t>
  </si>
  <si>
    <t>Calculate the ratio of fulfilled backorders within a certain amount of time to total backorders, then multiply by 100. </t>
  </si>
  <si>
    <t>Stockout Recovery Time</t>
  </si>
  <si>
    <t>Measure the time from stockout occurrence to full replenishment. </t>
  </si>
  <si>
    <t>Stockout Impact on Revenue</t>
  </si>
  <si>
    <t>Calculate the difference between potential revenue and actual revenue during stockout periods.  </t>
  </si>
  <si>
    <t>% Stockout Downstream Process Impact Time</t>
  </si>
  <si>
    <t>Divide the incremental completion time for the immediate downstream process due to stockouts by the average process time</t>
  </si>
  <si>
    <t>% Backorder Fulfillment Increment Time</t>
  </si>
  <si>
    <t>Divide the incremental fulfillment time for backorders by the average fulfillment time</t>
  </si>
  <si>
    <t>% Buffer Capacity</t>
  </si>
  <si>
    <t>Divide the total buffer capacity by the average daily demand</t>
  </si>
  <si>
    <t>Supplier Diversification Rate</t>
  </si>
  <si>
    <t>Divide the number of unique top-level suppliers by the total number of suppliers, then multiply by 100 </t>
  </si>
  <si>
    <t>Multi-Sourcing Index</t>
  </si>
  <si>
    <t>% of Critical items with multiple sources/suppliers qualified, available within 0.5x, 1x, 2x and above of median lead time</t>
  </si>
  <si>
    <t>Optionality Index</t>
  </si>
  <si>
    <t>% Production Capacity covered by alternative suppliers, contingency plans, and product/production flexibility</t>
  </si>
  <si>
    <t>Redundancy Preparedness Score</t>
  </si>
  <si>
    <t>% Fulfillment Capacity covered by redundancy of suppliers, facilities, transportation routes, and critical resources</t>
  </si>
  <si>
    <t>Redundancy/ Optionality Utilization Rate</t>
  </si>
  <si>
    <t>Divide the utilized capacity for redundancy/optionality by the overall capacity for redundancy/optionality during supply chain disruptions</t>
  </si>
  <si>
    <t>Redundancy/ Optionality Requirement Rate</t>
  </si>
  <si>
    <t>Divide the utilized capacity for redundancy/optionality by the required/desired capacity for redundancy/optionality during supply chain disruptions</t>
  </si>
  <si>
    <t>Inventory Accuracy </t>
  </si>
  <si>
    <t> (Actual Inventory / Recorded Inventory) x 100 </t>
  </si>
  <si>
    <t>Logistics</t>
  </si>
  <si>
    <t>Order Picking Accuracy  </t>
  </si>
  <si>
    <t>(Correctly Picked Items / Total Items Picked) x 100 </t>
  </si>
  <si>
    <t>Order Fulfillment Cycle Time </t>
  </si>
  <si>
    <t>Time from order placement to delivery relative to lead time </t>
  </si>
  <si>
    <t>On-Time Transportation Rate </t>
  </si>
  <si>
    <t>(On-Time Deliveries / Total Shipments) x 100 </t>
  </si>
  <si>
    <t>On-Time Delivery </t>
  </si>
  <si>
    <t>Percentage of orders delivered on time </t>
  </si>
  <si>
    <t>Supplier Diversity Ratio </t>
  </si>
  <si>
    <t>Number of unique top-level suppliers divided by total number of suppliers </t>
  </si>
  <si>
    <t>Supply Chain Visibility</t>
  </si>
  <si>
    <t>Supplier On-Time Delivery </t>
  </si>
  <si>
    <t>(Number of orders delivered by suppliers on time/ total orders) X 100 </t>
  </si>
  <si>
    <t>Supplier Lead Time Variability </t>
  </si>
  <si>
    <t>Percentage deviation between lead time and expected lead time </t>
  </si>
  <si>
    <t>Traceability Coverage </t>
  </si>
  <si>
    <t>Total number items tracked/ Total items in the supply chain </t>
  </si>
  <si>
    <t>Order Fulfillment Accuracy (OTIF) </t>
  </si>
  <si>
    <t>(Number of orders fulfilled accurately without any errors/ Total orders) X 100 </t>
  </si>
  <si>
    <t>(Number of orders delivered to customers on time/ total orders) X 100 </t>
  </si>
  <si>
    <t>Fulfillment Impact Insulation Capacity</t>
  </si>
  <si>
    <t># of days the Supplier is able to insulate customer from supply chain disruptions</t>
  </si>
  <si>
    <t>Lead Time Variability </t>
  </si>
  <si>
    <t>Average coefficient of variation of lead time </t>
  </si>
  <si>
    <t>Supplier Management</t>
  </si>
  <si>
    <t>Business Continuity Coverage Rate</t>
  </si>
  <si>
    <t>% Relevant Incidents covered by SOPs/Protocol/Training</t>
  </si>
  <si>
    <t>Risk Management and Contingency Planning</t>
  </si>
  <si>
    <t>Business Continuity Adherence Rate</t>
  </si>
  <si>
    <t>% Successful &amp; Timely Response to Relevant Incidents to maintain Business Continuity</t>
  </si>
  <si>
    <t>% Disruption Impact</t>
  </si>
  <si>
    <t>% Impact to Production, Fulfillment and Quality during Supply Chain Disruptions</t>
  </si>
  <si>
    <t>% Event Detection</t>
  </si>
  <si>
    <t>% of Supply Chain Events detected before Event Impact</t>
  </si>
  <si>
    <t>Event Detection Time</t>
  </si>
  <si>
    <t>Time to detect Supply Chain Events relative to Time of Event Impact</t>
  </si>
  <si>
    <t>Event Response Time</t>
  </si>
  <si>
    <t>Time to Response for Supply Chain Events</t>
  </si>
  <si>
    <t>Event Recovery Time</t>
  </si>
  <si>
    <t>Time to Recovery for Supply Chain Events</t>
  </si>
  <si>
    <t>Event Communication Time</t>
  </si>
  <si>
    <t>Time to Internal &amp; External Communication for Supply Chain Events</t>
  </si>
  <si>
    <t>Event Recovery Communication Time</t>
  </si>
  <si>
    <t>Time to Accurate Internal &amp; External Communication for Supply Chain Event Recovery</t>
  </si>
  <si>
    <t>On-Time Delivery</t>
  </si>
  <si>
    <t>(Number of On-Time Deliveries / Total Number of Deliveries) * 100</t>
  </si>
  <si>
    <t>Operational Health</t>
  </si>
  <si>
    <t>% Perfect Order Rate</t>
  </si>
  <si>
    <t>% Orders fulfilled without issues or errors</t>
  </si>
  <si>
    <t>Order Lead Time Variability</t>
  </si>
  <si>
    <t>CoV of Order Lead Time</t>
  </si>
  <si>
    <t>Overall Fulfillment Process Variability</t>
  </si>
  <si>
    <t>CoV of Overall Fulfillment Process Time</t>
  </si>
  <si>
    <t>Critical Process Recovery Time</t>
  </si>
  <si>
    <t>Avg. Time to Recovery from Process Failures/Incidents</t>
  </si>
  <si>
    <t>Resiliency Impact Contributing Factors</t>
  </si>
  <si>
    <t>Category</t>
  </si>
  <si>
    <t>Type of Artifact</t>
  </si>
  <si>
    <t>BU / Theme</t>
  </si>
  <si>
    <t>Agility/ Responsiveness</t>
  </si>
  <si>
    <t>Visibility</t>
  </si>
  <si>
    <t>Flexibility/ Redundancy</t>
  </si>
  <si>
    <t>Structure and Knowledge</t>
  </si>
  <si>
    <t>Reduction of Uncertainty, Complexity &amp; Reengineering</t>
  </si>
  <si>
    <t>Collaboration</t>
  </si>
  <si>
    <t>Integration of Operational Capabilities &amp; Transparency</t>
  </si>
  <si>
    <t>Impact - Resiliency Importance</t>
  </si>
  <si>
    <t>Impact - Resiliency Attributes</t>
  </si>
  <si>
    <t>Impact - Sub-Domain Weight</t>
  </si>
  <si>
    <t>Product Family 1 - 
Answer (Supplier)</t>
  </si>
  <si>
    <t>Product Family 2 - 
Answer (Supplier)</t>
  </si>
  <si>
    <t>Product Family 3 - 
Answer (Supplier)</t>
  </si>
  <si>
    <t>Product Family 4 - 
Answer (Supplier)</t>
  </si>
  <si>
    <t>Product Family 5 - 
Answer (Supplier)</t>
  </si>
  <si>
    <t>Artifact Identified</t>
  </si>
  <si>
    <t>Domain #</t>
  </si>
  <si>
    <t>Sub-Domain #</t>
  </si>
  <si>
    <t>Category #</t>
  </si>
  <si>
    <t>Provide details of an SOP outlining the frequency and specific metrics and methodologies used to measure forecast accuracy, such as Mean Absolute Percentage Error (MAPE) or Mean Squared Error (MSE). </t>
  </si>
  <si>
    <t>Analytics</t>
  </si>
  <si>
    <t>Forecast Accuracy Measurement SOP </t>
  </si>
  <si>
    <t>How frequently are forecast accuracy assessments conducted, and what is the process for evaluating forecast errors to identify trends, patterns, and root causes of inaccuracies? </t>
  </si>
  <si>
    <t>Provide details of guidelines in the SOP for resolving significant forecast discrepancies. </t>
  </si>
  <si>
    <t>Forecast Error Analysis SOP </t>
  </si>
  <si>
    <t>How does the SOP outline the forecasting methodologies used to manage demand variability, such as statistical modeling, collaborative forecasting, or demand sensing techniques? </t>
  </si>
  <si>
    <t>Forecasting Methodology SOP </t>
  </si>
  <si>
    <t>How are different forecasting methods selected and applied based on the characteristics of product categories or demand patterns? </t>
  </si>
  <si>
    <t>How does the SOP detail the process of demand segmentation, categorizing products based on demand patterns, product families, or customer segments? </t>
  </si>
  <si>
    <t>Planning</t>
  </si>
  <si>
    <t>Demand Segmentation SOP </t>
  </si>
  <si>
    <t>Provide details of an SOP that defines the procedures for making forecast adjustments and updates in response to changing market conditions or unforeseen events.</t>
  </si>
  <si>
    <t>Forecast Adjustment and Updates SOP </t>
  </si>
  <si>
    <t>Provide details of an SOP that outlines how forecast accuracy results, insights and updates are communicated within the organization and to external partners, and what is the frequency of such updates?</t>
  </si>
  <si>
    <t>Communication</t>
  </si>
  <si>
    <t>Demand Variability Reporting and Communication SOP </t>
  </si>
  <si>
    <t>How does the organization account for the lag and potential inaccuracy of customer demand forecasts received via distributors? Describe the process in place for ordered quantities which are much higher than usual.</t>
  </si>
  <si>
    <t>Demand Variability Management Process</t>
  </si>
  <si>
    <t>How much of scheduling is based on demand provided by provider, and how much is based on demand forecasting?</t>
  </si>
  <si>
    <t>Forecasting Methodologies and Adjustments</t>
  </si>
  <si>
    <t>What are the major challenges faced by the company in demand variability management for healthcare products? How are these challenges being addressed and how does the organization foster a culture of continuous improvement within this function? </t>
  </si>
  <si>
    <t>Operations</t>
  </si>
  <si>
    <t>Challenges and Improvement Initiatives</t>
  </si>
  <si>
    <t>How does the SOP outline the S&amp;OP process that involves collaborative planning and decision-making between sales, operations, finance, and other relevant BUs? </t>
  </si>
  <si>
    <t>Sales and Operations Planning (S&amp;OP) SOP </t>
  </si>
  <si>
    <t>Provide details of an SOP for balancing demand and supply across different BUs to ensure optimal inventory levels and minimize stockouts. </t>
  </si>
  <si>
    <t>Demand-Supply Balancing SOP </t>
  </si>
  <si>
    <t>Provide details of an SOP to align performance metrics and Key Performance Indicators (KPIs) across BUs to monitor supply chain performance collectively. </t>
  </si>
  <si>
    <t>Performance Metrics Alignment SOP </t>
  </si>
  <si>
    <t>How far out does the organization look into for capacity growth and automation to align with their demand projections?</t>
  </si>
  <si>
    <t>Cross-BU Communication and Decision-Making</t>
  </si>
  <si>
    <t>What mechanisms are in place to track improvements in forecast accuracy and customer satisfaction through collaborative planning efforts? </t>
  </si>
  <si>
    <t>Plan Execution and Performance Evaluation</t>
  </si>
  <si>
    <t>Please walk through the collaborative planning process (CPFR) in place, including how different business units are involved in developing integrated business plans for all providers (not just limited to hospitals). Show how demand planning and allocation closely linked.</t>
  </si>
  <si>
    <t>Collaborative Planning Process </t>
  </si>
  <si>
    <t>How are real-time data sources and market insights utilized to update forecasts promptly? </t>
  </si>
  <si>
    <t>Agile Forecasting SOP </t>
  </si>
  <si>
    <t>How does the SOP outline procedures for rapid response planning, enabling swift reactions to unexpected changes in demand or supply? </t>
  </si>
  <si>
    <t>Rapid Response Planning SOP </t>
  </si>
  <si>
    <t>Provide details of an SOP for collaborative scenario planning that involves assessing multiple demand scenarios and preparing appropriate responses for each. </t>
  </si>
  <si>
    <t>Scenario Planning SOP </t>
  </si>
  <si>
    <t>How are inventory replenishment strategies adapted to accommodate changing demand patterns &amp; sudden demand influx? </t>
  </si>
  <si>
    <t>Dynamic Inventory Management SOP </t>
  </si>
  <si>
    <t>Provide details of an SOP for agile scheduling that enables rapid adjustments to plans in response to demand changes. </t>
  </si>
  <si>
    <t>Agile Production Scheduling SOP </t>
  </si>
  <si>
    <t>How are lead times and capacity constraints factored into agile scheduling? </t>
  </si>
  <si>
    <t>Provide details of an SOP for rapid order processing and fulfillment to meet urgent customer demands and reduce lead times, while ensuring accuracy and quality.</t>
  </si>
  <si>
    <t>Speedy Order Fulfillment SOP </t>
  </si>
  <si>
    <t>How does the SOP outline agile logistics and distribution practices that enable quick adjustments to delivery routes and channels based on changing demand patterns? </t>
  </si>
  <si>
    <t>Agile Logistics and Distribution SOP </t>
  </si>
  <si>
    <t>How does the organization ensure real-time visibility of demand data and market dynamics to facilitate agile decision-making? </t>
  </si>
  <si>
    <t>Demand Agility Process</t>
  </si>
  <si>
    <t>What are the mechanisms for reallocating inventory across different locations or channels to optimize availability? </t>
  </si>
  <si>
    <t>Inventory Flexibility </t>
  </si>
  <si>
    <t>What strategies are in place to manage demand agility during peak demand seasons or periods of high market uncertainty? </t>
  </si>
  <si>
    <t>Demand Agility and Risk Mitigation</t>
  </si>
  <si>
    <t>What are the major challenges faced by the company in demand agility and real-time demand management, and how are these challenges being addressed by improvement initiatives?</t>
  </si>
  <si>
    <t>How does the SOP outline procedures for monitoring and evaluating the performance of channel partners? How are Key Performance Indicators (KPIs) used to assess the effectiveness and efficiency of channel partners? </t>
  </si>
  <si>
    <t>Channel Partner Performance Management SOP </t>
  </si>
  <si>
    <t>Provide details of an SOP for sharing near real-time demand and supply information with channel partners to enhance visibility and facilitate proactive planning. </t>
  </si>
  <si>
    <t>Demand and Supply Visibility SOP </t>
  </si>
  <si>
    <t>How are channel partners integrated into the demand sensing process to enhance accuracy and responsiveness? </t>
  </si>
  <si>
    <t>Channel Partner Collaboration in Demand Sensing SOP </t>
  </si>
  <si>
    <t>Please walk through the channel strength process in place, including how the organization differentiates their approach for direct and indirect distribution channels and ensures product availability for end customers.</t>
  </si>
  <si>
    <t>Channel Strength Process</t>
  </si>
  <si>
    <t>How is inventory flow managed in distribution channels to optimize turnover rates and ensure product availability? Is buffer inventory maintained strategically to bolster channel strength for critical products?</t>
  </si>
  <si>
    <t>Inventory Flow and Order Fulfillment</t>
  </si>
  <si>
    <t>How is provider and distributor inventory also considered to accurately gauge channel strength?</t>
  </si>
  <si>
    <t>How does the organization proactively identify potential risks to channel strength, such as disruptions in distribution or high market uncertainty? What contingency plans / redundancies are in place to address such risks? </t>
  </si>
  <si>
    <t>Channel Strength and Risk Mitigation </t>
  </si>
  <si>
    <t>Provide details of a formal inventory policy or SOP that outlines the company's objectives, principles, and approach to inventory management. </t>
  </si>
  <si>
    <t>Inventory Policy and SOP</t>
  </si>
  <si>
    <t>Provide details of a policy regarding the use of 3rd party logistics providers to manage inventory.</t>
  </si>
  <si>
    <t>Provide details of specific policies pertaining to National Stockpile Products, Integrated Delivery Network (IDN) or GPO requirements with regards to inventory management. </t>
  </si>
  <si>
    <t>How does the SOP provide clear guidance on how to set and adjust target inventory levels for different products or materials? Are critical products given special consideration?</t>
  </si>
  <si>
    <t>Provide details of a process in place to regularly review and update the inventory management policies and SOPs based on changing business conditions and performance feedback. </t>
  </si>
  <si>
    <t>Provide details of a dedicated safety stock policy that defines the purpose and methodology for determining safety stock levels. </t>
  </si>
  <si>
    <t>Safety Stock Policy and SOP</t>
  </si>
  <si>
    <t>How does the SOP outline the specific formulas or statistical methods used to calculate safety stock based on demand forecasts, demand variability and lead time?</t>
  </si>
  <si>
    <t>How are supplier lead times and reliability factored into the replenishment strategy and target inventory levels? </t>
  </si>
  <si>
    <t>Replenishment Strategy SOP</t>
  </si>
  <si>
    <t>How does the SOP facilitate collaboration with suppliers and providers to identify critical items, optimize inventory levels and reduce lead times? </t>
  </si>
  <si>
    <t>Supplier Collaboration and SOP</t>
  </si>
  <si>
    <t>Provide details of provisions to coordinate safety stock strategies and demand forecasting with key suppliers. </t>
  </si>
  <si>
    <t>Provide details of an SOP for conducting periodic audits to ensure compliance with inventory management policies and procedures. </t>
  </si>
  <si>
    <t>Inventory Auditing and Supplier Evaluation SOP</t>
  </si>
  <si>
    <t>Provide details of defined KPIs for evaluating inventory performance, and how are the results utilized for decision-making and process improvement. </t>
  </si>
  <si>
    <t>How does the SOP outline measures to handle unexpected events or disruptions that could impact inventory levels and safety stock? </t>
  </si>
  <si>
    <t>Emergency and Contingency Planning SOP</t>
  </si>
  <si>
    <t>How are contingency plans developed and communicated to mitigate risks and ensure business continuity? </t>
  </si>
  <si>
    <t>How often does the organization review and update target inventory levels? What triggers the need for adjustments (e.g., changes in demand patterns, lead times, or business strategy)? </t>
  </si>
  <si>
    <t>Target Inventory Levels Management</t>
  </si>
  <si>
    <t>How does the organization differentiate between day-to-day safety stock levels and risk management inventory buffers?</t>
  </si>
  <si>
    <t>Safety Stock Management</t>
  </si>
  <si>
    <t>What are the guidelines to handle seasonality and promotional demand spikes when managing safety stock? </t>
  </si>
  <si>
    <t>Are there different tiering of safety stock and when are they kicked into effect?</t>
  </si>
  <si>
    <t>How frequently are safety stock levels reviewed and adjusted? What factors influence these adjustments? </t>
  </si>
  <si>
    <t>How are external factors such as market trends, customer demands, or regulatory changes considered when managing target inventory levels and safety stock? </t>
  </si>
  <si>
    <t>Demand Variability and Risk Mitigation</t>
  </si>
  <si>
    <t>What are the specific strategies to manage and mitigate risks associated with demand fluctuations? Does the organization use multi-echelon inventory planning?</t>
  </si>
  <si>
    <t>What is the replenishment strategy employed by the organization (e.g., make-to-order, make-to-stock, etc.)? Does the organization use vendor managed inventory (VMI)?</t>
  </si>
  <si>
    <t>Inventory Replenishment and Supplier Collaboration</t>
  </si>
  <si>
    <t>How are the results of inventory performance evaluations used to drive decision-making and process improvement initiatives? Describe the ongoing improvement projects or initiatives aimed at enhancing inventory management capabilities.</t>
  </si>
  <si>
    <t>Performance Evaluation and Continuous Improvement</t>
  </si>
  <si>
    <t>How does the organization use inventory management software or systems to optimize target inventory levels and safety stock? </t>
  </si>
  <si>
    <t>Cyber / IT</t>
  </si>
  <si>
    <t>Technology and System Integration</t>
  </si>
  <si>
    <t>Provide details of a dedicated SOP for lead time data collection, specifying the required data sources and fields for procuring raw materials, components, or finished goods. </t>
  </si>
  <si>
    <t>Data Collection SOP</t>
  </si>
  <si>
    <t>Provide details of a detailed SOP that explains the methodologies used to measure and calculate lead times for different products or materials. </t>
  </si>
  <si>
    <t>Lead Time Measurement and Calculation SOP</t>
  </si>
  <si>
    <t>How does the SOP define specific KPIs for measuring lead time performance, such as lead time variance, on-time delivery, or lead time accuracy? How are these KPIs used to drive decision making?</t>
  </si>
  <si>
    <t>Lead Time Performance Evaluation SOP</t>
  </si>
  <si>
    <t>How frequently are lead time forecasts updated, and what triggers the need for updates (e.g., changes in supplier performance, production schedules, transportation lead times)? </t>
  </si>
  <si>
    <t>Lead Time Management Process</t>
  </si>
  <si>
    <t>What methods or models does the organization use to handle lead time volatility and uncertainty in the supply chain and are they at the SKU level? </t>
  </si>
  <si>
    <t>What are the specific guidelines for adjusting lead times in response to changes in supplier performance, production schedules, or transportation conditions? </t>
  </si>
  <si>
    <t>Handling Lead Time Variability and Adjustments</t>
  </si>
  <si>
    <t>Provide details of a dedicated SOP for capacity planning that outlines the processes and methodologies used to determine the required production capacity for labor, processes and systems. </t>
  </si>
  <si>
    <t>Capacity Planning SOP</t>
  </si>
  <si>
    <t>How is historical production data and demand patterns utilized to forecast capacity requirements? </t>
  </si>
  <si>
    <t>Provide details of specific guidelines for short-term and long-term capacity planning to meet changing customer demands. </t>
  </si>
  <si>
    <t>Provide details of a documented approach for assessing the organization's capacity scalability and flexibility to accommodate changes in demand or market dynamics. </t>
  </si>
  <si>
    <t>Scalability and Flexibility SOP</t>
  </si>
  <si>
    <t>Provide details of SOPs related to inventory management that align with capacity planning, ensuring optimal stock levels to support production schedules. </t>
  </si>
  <si>
    <t>Inventory and Lead Time Management SOP</t>
  </si>
  <si>
    <t>Provide details of specific SOPs for equipment maintenance and downtime management to minimize production disruptions. </t>
  </si>
  <si>
    <t>Maintenance and Downtime SOP</t>
  </si>
  <si>
    <t>Provide details of a documented approach for identifying potential capacity-related risks and disruptions. </t>
  </si>
  <si>
    <t>Risk Assessment and Contingency Planning SOP</t>
  </si>
  <si>
    <t>Provide details of contingency plans in place to mitigate the impact of capacity constraints or unexpected events. </t>
  </si>
  <si>
    <t>How does the organization ensure that it has visibility into the current operating capacity and potential capacity at each manufacturing site?</t>
  </si>
  <si>
    <t>Capacity Management Process</t>
  </si>
  <si>
    <t>How does the organization collect and analyze data related to capacity, including production output, machine capabilities, and workforce availability? </t>
  </si>
  <si>
    <t>What strategies or tools are employed to optimize capacity utilization while ensuring the flexibility to adapt to demand fluctuations? </t>
  </si>
  <si>
    <t>Please share examples of situations where effective capacity management positively impacted supply chain resilience and responsiveness.</t>
  </si>
  <si>
    <t>Performance Evaluation and KPIs</t>
  </si>
  <si>
    <t>What are the key performance indicators (KPIs) used to measure capacity management effectiveness? How are these metrics tracked and reported? </t>
  </si>
  <si>
    <t>How does the organization allocate resources efficiently to meet potential surges in demand? How are sales orders prioritized for allocation?</t>
  </si>
  <si>
    <t>Capacity Constraints and Resource Allocation</t>
  </si>
  <si>
    <t>What are the major challenges faced by the organization in capacity management and how are these challenges being addressed or mitigated? Does it have a strategy to modernize manufacturing or distribution to increase its capacity?</t>
  </si>
  <si>
    <t>How does capacity management integrate with other functions within the supply chain, such as demand planning, inventory management, and production scheduling? </t>
  </si>
  <si>
    <t>Collaboration and Integration</t>
  </si>
  <si>
    <t>Explain the strategy around machine switchover, facility switchover, etc., i.e. how quickly can the operations be pivoted?</t>
  </si>
  <si>
    <t>How does the SOP define clear procedures for preemptively identifying and managing stockouts and backorders?  </t>
  </si>
  <si>
    <t>Stockout and Backorder Handling SOP</t>
  </si>
  <si>
    <t>How does the SOP ensure timely and effective communication with customers when stockouts or backorders occur?  Provide details of guidelines for notifying customers, providing estimated delivery times, and managing customer expectations. </t>
  </si>
  <si>
    <t>Communication with Customer SOP</t>
  </si>
  <si>
    <t>How are these findings used to implement corrective actions and prevent future occurrences? </t>
  </si>
  <si>
    <t>Root Cause Analysis SOP</t>
  </si>
  <si>
    <t>How does the SOP determine the priority of fulfilling backorders when inventory becomes available?  </t>
  </si>
  <si>
    <t>Backorder Fulfillment Priority SOP</t>
  </si>
  <si>
    <t>Provide details of a documented stockout recovery plan that outlines the steps to be taken to replenish inventory and resume normal operations after a stockout.  </t>
  </si>
  <si>
    <t>Stockout Recovery Plan SOP</t>
  </si>
  <si>
    <t>Provide details of specific KPIs or metrics defined in the SOP to measure the efficiency and effectiveness of backorder fulfillment.  </t>
  </si>
  <si>
    <t>Backorder Fulfillment Metrics SOP</t>
  </si>
  <si>
    <t>How does the SOP address collaboration and communication with suppliers and other supply chain partners to manage stockouts and backorders effectively?  </t>
  </si>
  <si>
    <t>Collaboration with Supply Chain Partners SOP</t>
  </si>
  <si>
    <t>Provide details of a defined escalation process in the SOP to handle exceptional or critical stockout and backorder situations that require immediate attention and decision-making from higher management. </t>
  </si>
  <si>
    <t>Escalation Procedures SOP</t>
  </si>
  <si>
    <t>Provide details of mechanisms in place to gather feedback from stakeholders and implement process enhancements. </t>
  </si>
  <si>
    <t>Continuous Improvement Initiatives SOP</t>
  </si>
  <si>
    <t>How does the organization ensure timely and accurate data collection regarding stockout and backorder situations? </t>
  </si>
  <si>
    <t>Stockout and Backorder Management Process</t>
  </si>
  <si>
    <t>What steps are involved in determining the root causes of stockouts and backorders? </t>
  </si>
  <si>
    <t>Please elaborate on the cross-functional collaboration involving sales, marketing, and production teams to address stockout and backorder challenges.</t>
  </si>
  <si>
    <t>Collaborative Approaches</t>
  </si>
  <si>
    <t>How does the SOP ensure that the right level of redundancy is maintained to mitigate risks without incurring unnecessary costs? </t>
  </si>
  <si>
    <t>Redundancy Management SOP</t>
  </si>
  <si>
    <t>Provide details of guidelines for periodically reviewing the need for redundancy and adjusting it based on changing market conditions or business requirements. </t>
  </si>
  <si>
    <t>Provide details of a well-defined SOP for evaluating and implementing optionality and flexibility in product offerings, sourcing strategies, or supply chain configurations. </t>
  </si>
  <si>
    <t>Optionality and Flexibility SOP</t>
  </si>
  <si>
    <t>How does the SOP ensure that supplier optionality is effectively managed to maintain a balance between risk reduction and supplier relationship development? </t>
  </si>
  <si>
    <t>Supplier Optionality SOP</t>
  </si>
  <si>
    <t>Provide details of guidelines for conducting supplier risk assessments and contingency planning. </t>
  </si>
  <si>
    <t>How does the SOP specify how optionality and redundancy strategies are communicated within the organization and to external partners? </t>
  </si>
  <si>
    <t>Optionality Communication SOP</t>
  </si>
  <si>
    <t>What criteria or factors are considered when evaluating the appropriate level of redundancy to mitigate risks effectively? </t>
  </si>
  <si>
    <t>Redundancy Management</t>
  </si>
  <si>
    <t>Please elaborate on the process for conducting scenario planning to assess how different redundancy and optionality scenarios may impact the supply chain and business performance.</t>
  </si>
  <si>
    <t>Demand Scenario Planning</t>
  </si>
  <si>
    <t>How are contingency plans developed and implemented based on these scenarios to ensure operational continuity and responsiveness?</t>
  </si>
  <si>
    <t>What are the specific long-term strategic options and short-term tactical adjustments considered to maintain supply chain agility? </t>
  </si>
  <si>
    <t>Optionality and Flexibility</t>
  </si>
  <si>
    <t>Provide details of a standard operating procedure (SOP) for receiving incoming goods, including checks for quantity, quality, and compliance with specifications. </t>
  </si>
  <si>
    <t>Receiving SOP </t>
  </si>
  <si>
    <t>Provide details of provisions in the SOP to expedite high-priority orders and manage rush shipments efficiently. </t>
  </si>
  <si>
    <t>Order Picking and Fulfillment SOP </t>
  </si>
  <si>
    <t>Describe the Warehouse Risk Management Strategy. How are key risks addressed and mitigated?</t>
  </si>
  <si>
    <t>Alignment with Supply Chain Resiliency Goals</t>
  </si>
  <si>
    <t>What are the specific guidelines in place to ensure warehouse management supports supply chain resiliency requirements? </t>
  </si>
  <si>
    <t>How often is the network design reviewed and adjusted to accommodate changing market conditions or business strategies? </t>
  </si>
  <si>
    <t>Network Design and Optimization SOP </t>
  </si>
  <si>
    <t>Provide details of an SOP for determining the optimal placement and sizing of distribution centers to minimize transportation costs and improve order fulfillment speed. </t>
  </si>
  <si>
    <t>Distribution Center Placement and Optimization SOP </t>
  </si>
  <si>
    <t>How does the SOP cover the management and optimization of transportation routes, carriers, and modes of transportation? How are last mile delivery challenges addressed?</t>
  </si>
  <si>
    <t>Transportation Network Management SOP </t>
  </si>
  <si>
    <t>Provide details of an SOP for strategically deploying inventory across the network to ensure optimal stock levels and timely order fulfillment. </t>
  </si>
  <si>
    <t>Inventory Deployment and Management SOP </t>
  </si>
  <si>
    <t>Does the organization supply directly to the provider or does it supply via a distributor / 3PL or a combination of the two? How is their transportation strategy suitable for their supply approach and how is node optionality built into their strategy?</t>
  </si>
  <si>
    <t>Transportation Strategy</t>
  </si>
  <si>
    <t>What are the specific transportation guidelines in place to optimize freight movement as per lane capacity and reduce transportation costs? Explain the strategy for transportation through land, air and sea and how resilience is built into the process to deal with sudden issues (e.g., driver shortages).</t>
  </si>
  <si>
    <t>How does the organization use network design software or tools to analyze and optimize the supply chain network (e.g., use of AI for dynamic routing)? </t>
  </si>
  <si>
    <t>Technology and Network Design Tools</t>
  </si>
  <si>
    <t>What Key Performance Indicators (KPIs) are used to measure the performance of the supply chain network design, and how frequently are these metrics reviewed?</t>
  </si>
  <si>
    <t>Network Design Performance Metrics</t>
  </si>
  <si>
    <t>How are the results of performance evaluations used to drive improvements and optimize the supply chain network? </t>
  </si>
  <si>
    <t>Please provide an overview of the current end-to-end supply chain network design, including the number of distribution centers, warehouses, and transportation lanes, and how 3PLs are used.</t>
  </si>
  <si>
    <t>Network Design Overview</t>
  </si>
  <si>
    <t>What factors are considered when designing the supply chain network, and how are trade-offs between cost, service levels, and flexibility managed? </t>
  </si>
  <si>
    <t>How does the supply chain network design account for potential disruptions, such as natural disasters or supplier issues? How does the supply chain network design align with overall supply chain resiliency goals and objectives? </t>
  </si>
  <si>
    <t>Network Resilience and Contingency Planning</t>
  </si>
  <si>
    <t>Provide details of an SOP for selecting carriers and vendors based on predefined criteria, including performance history and capabilities. </t>
  </si>
  <si>
    <t>Carrier &amp; Vendor Selection SOP </t>
  </si>
  <si>
    <t>What measures are in place to ensure that vendors meet quality standards and deliver products/services on time? </t>
  </si>
  <si>
    <t>Vendor Management</t>
  </si>
  <si>
    <t>How is the performance of carriers and vendors monitored, and what Key Performance Indicators (KPIs) are used for evaluation? </t>
  </si>
  <si>
    <t>Performance Monitoring and Improvement</t>
  </si>
  <si>
    <t>How does the organization mitigate risks associated with carrier and vendor management, such as disruptions in transportation or supply chain delays? </t>
  </si>
  <si>
    <t>Risk Mitigation and Contingency Planning</t>
  </si>
  <si>
    <t>What are the contingency plans / redundancy plans in place to address unforeseen challenges with carriers or vendors such as bankruptcy or strikes / union activities? </t>
  </si>
  <si>
    <t>Relative Weights across Resiliency Attributes</t>
  </si>
  <si>
    <t>How does the SOP detail the procedures for managing supplier information, such as contact details, capacity, and risk profiles, within the supply chain mapping system? </t>
  </si>
  <si>
    <t>Supplier Information Management SOP</t>
  </si>
  <si>
    <t>How are contingency plans and mitigation strategies developed, tested, implemented, and monitored to address identified supply chain risks? </t>
  </si>
  <si>
    <t>Risk Assessment and Mitigation SOP </t>
  </si>
  <si>
    <t>Provide details of an SOP that defines the procedures for emergency response and crisis management based on insights gained from supply chain mapping. </t>
  </si>
  <si>
    <t>Emergency Response and Crisis Management SOP </t>
  </si>
  <si>
    <t>How does the organization ensure the collection of accurate and reliable data for supply chain mapping purposes? </t>
  </si>
  <si>
    <t>Data Collection and Integration</t>
  </si>
  <si>
    <t>What are the specific challenges in data collection and integration that need to be addressed to improve supply chain visibility? </t>
  </si>
  <si>
    <t>Please walk through the supply chain mapping process, from data collection to creating a comprehensive view of the end-to-end supply chain for all tiers of Suppliers, Distributors, Government, GPO, and Providers. </t>
  </si>
  <si>
    <t>Supply Chain Mapping Process</t>
  </si>
  <si>
    <t>How is supply chain mapping used to identify and address critical dependencies, risks, and vulnerabilities in the supply chain? </t>
  </si>
  <si>
    <t>What tools or technologies are utilized to track the movement of goods and monitor supply chain activities in near real-time? Does the organization have EDI with Confirmation of Availed to Promised quantities?</t>
  </si>
  <si>
    <t>Supply Chain Visibility and Real-time Monitoring</t>
  </si>
  <si>
    <t>How are incidents communicated to relevant stakeholders, and what is the timeframe for resolution? </t>
  </si>
  <si>
    <t>Incident Management and Response</t>
  </si>
  <si>
    <t>What are the major challenges faced by the company in supply chain mapping and visibility? How are these challenges being addressed by ongoing improvement initiatives or projects?</t>
  </si>
  <si>
    <t>Provide details of a dedicated SOP for supplier collaboration, outlining the communication channels and frequency of interactions. </t>
  </si>
  <si>
    <t>Supplier Collaboration SOP </t>
  </si>
  <si>
    <t>How are critical updates and changes in demand communicated to suppliers promptly? </t>
  </si>
  <si>
    <t>Communication Protocol SOP </t>
  </si>
  <si>
    <t>Provide details of a documented SOP for data exchange with suppliers to ensure updated visibility into inventory levels, demand fluctuations and operational schedules. </t>
  </si>
  <si>
    <t>Data Exchange and Visibility SOP </t>
  </si>
  <si>
    <t>What guidelines does the organization have in place to handle supply chain disruptions and uncertainties through collaborative planning with suppliers? </t>
  </si>
  <si>
    <t>Handling Supply Chain Disruptions and Uncertainties</t>
  </si>
  <si>
    <t>Please provide examples of instances where collaborative planning with suppliers helped mitigate supply chain disruptions or recover from disasters.</t>
  </si>
  <si>
    <t>Describe the provisions in the strategy to address supply chain uncertainties and challenges through collaborative inventory planning.</t>
  </si>
  <si>
    <t>Collaborative Inventory Management</t>
  </si>
  <si>
    <t>Describe the formal process for identifying and assessing supplier risks, including geopolitical, financial, and operational risks.</t>
  </si>
  <si>
    <t>Supplier Risk Management</t>
  </si>
  <si>
    <t>How does the SOP outline the process of sharing traceability data with key stakeholders, such as suppliers, logistics partners, and customers, to ensure end-to-end visibility? </t>
  </si>
  <si>
    <t>Traceability Data Sharing and Integration SOP </t>
  </si>
  <si>
    <t>How does the organization measure the accuracy and reliability of tracking information throughout the supply chain? Which metrics are used for this evaluation? </t>
  </si>
  <si>
    <t>Tracking &amp; Tracing Metrics</t>
  </si>
  <si>
    <t>Please walk through the tracking &amp; tracing management process, from data collection to monitoring and incident response.</t>
  </si>
  <si>
    <t>Tracking &amp; Tracing Management Process</t>
  </si>
  <si>
    <t>What methodologies and technologies does the organization use to enhance supply chain visibility and improve tracking accuracy in the healthcare supply chain? Are there mechanisms to track inventory levels with distributors and providers / customers?</t>
  </si>
  <si>
    <t>Describe the specific protocols for addressing incidents that could potentially lead to supply chain disruptions. </t>
  </si>
  <si>
    <t>How are risk assessments conducted collaboratively across relevant business units to develop risk mitigation strategies? </t>
  </si>
  <si>
    <t>Supplier Risk Management SOP </t>
  </si>
  <si>
    <t>How does the SOP outline procedures for developing contingency plans to address potential supplier disruptions and ensure continuity of order fulfillment? </t>
  </si>
  <si>
    <t>Fulfillment Contingency Planning SOP </t>
  </si>
  <si>
    <t>How are cross-functional teams involved in developing and executing fulfillment contingency plans? </t>
  </si>
  <si>
    <t>What are the specific KPIs used to monitor and report fulfillment performance for different product categories or shipments? </t>
  </si>
  <si>
    <t>Performance Metrics</t>
  </si>
  <si>
    <t>What are the guidelines for generating fulfillment management reports, dashboards, or visualizations to facilitate decision-making and identify potential improvements? </t>
  </si>
  <si>
    <t>Reporting and Communication</t>
  </si>
  <si>
    <t>Please walk through the fulfillment process in place, from order placement with suppliers, production scheduling to delivery of finished goods. Does the organization consider the drawbacks of selling too much to its stability?</t>
  </si>
  <si>
    <t>Fulfillment Process</t>
  </si>
  <si>
    <t>What mechanisms are in place to quickly identify and address issues impacting fulfillment?</t>
  </si>
  <si>
    <t>Please provide some recent examples of fulfillment challenges, the reasons behind them (e.g., having to pick up the slack of failing competitors) and strategy adopted to combat it.</t>
  </si>
  <si>
    <t>Please describe ongoing improvement initiatives or projects aimed at enhancing fulfillment capabilities and supply chain visibility.</t>
  </si>
  <si>
    <t xml:space="preserve">Provide details of a formal process to escalate performance issues and collaborate with suppliers on improvement plans. </t>
  </si>
  <si>
    <t xml:space="preserve">Supplier Performance Evaluation SOP </t>
  </si>
  <si>
    <t xml:space="preserve">Provide details of defined quality standards and requirements that suppliers must meet. </t>
  </si>
  <si>
    <t xml:space="preserve">Supplier Quality Management SOP </t>
  </si>
  <si>
    <t xml:space="preserve">Provide details of contingency plans in place to manage risks related to supplier performance. </t>
  </si>
  <si>
    <t xml:space="preserve">Supplier Risk Management SOP </t>
  </si>
  <si>
    <t xml:space="preserve">How is the impact of supplier risks evaluated on overall supply chain resilience? </t>
  </si>
  <si>
    <t xml:space="preserve">Provide details of guidelines for fostering collaborative relationships with key suppliers. </t>
  </si>
  <si>
    <t xml:space="preserve">Supplier Relationship Management SOP </t>
  </si>
  <si>
    <t>Please explain the process of supplier performance evaluation within the organization.</t>
  </si>
  <si>
    <t>Supplier Performance Evaluation</t>
  </si>
  <si>
    <t>How are supplier performance issues identified, and what actions are taken to address underperforming suppliers? </t>
  </si>
  <si>
    <t>How frequently are supplier performance evaluations conducted, and what key metrics are measured? </t>
  </si>
  <si>
    <t>How does the organization ensure that suppliers meet the required quality standards for products or services? </t>
  </si>
  <si>
    <t>Supplier Quality Management</t>
  </si>
  <si>
    <t>Please share examples of instances where supplier quality management guidelines positively impacted supply chain resilience.</t>
  </si>
  <si>
    <t>Describe the formal risk assessment process to identify potential risks associated with suppliers. How does the organization foster collaborative relationships with global suppliers that operate outside the US?</t>
  </si>
  <si>
    <t>Walk through the strategy in place to deal with monopolistic suppliers with examples.</t>
  </si>
  <si>
    <t>Does the organization use a sub tier supplier risk score that informs tier-1 suppliers' composite risk score? How is this risk score structured and calculated?</t>
  </si>
  <si>
    <t>Please provide examples of instances where awareness of supplier risk management strategy positively impacted supply chain resilience.</t>
  </si>
  <si>
    <t>What are the major challenges faced by the company in supplier performance management? How are these challenges being addressed? </t>
  </si>
  <si>
    <t>Describe any ongoing improvement initiatives or projects aimed at enhancing supplier performance management capabilities.</t>
  </si>
  <si>
    <t>Provide details of specific strategies or initiatives outlined in the SOP to promote supplier diversity and reduce dependence on suppliers concentrated in certain geographic areas. </t>
  </si>
  <si>
    <t xml:space="preserve">Supplier Geographic Concentration SOP </t>
  </si>
  <si>
    <t>How does the organization's SOP include a comprehensive risk assessment process to identify and assess geographic risks in the supplier base? </t>
  </si>
  <si>
    <t xml:space="preserve">Supplier Geographic Diversification SOP </t>
  </si>
  <si>
    <t>Describe the contingency plans and risk mitigation strategies in place to address potential disruptions caused by supplier geographic concentration.</t>
  </si>
  <si>
    <t>Contingency Planning</t>
  </si>
  <si>
    <t>Describe ongoing improvement initiatives aimed at enhancing supplier diversification and risk mitigation efforts.</t>
  </si>
  <si>
    <t>Provide details of a risk-based approach outlined in the SOP for supplier qualification, which considers factors like geographic location, industry concentration, and criticality of supplied materials or services. </t>
  </si>
  <si>
    <t xml:space="preserve">Risk-Based Supplier Qualification SOP </t>
  </si>
  <si>
    <t>Please walk through the supplier selection process in place, including the criteria used for evaluating potential suppliers and alternate / backup suppliers.</t>
  </si>
  <si>
    <t>Supplier Selection Process</t>
  </si>
  <si>
    <t>How does the organization assess supplier capabilities, capacity, and financial stability during the selection process? </t>
  </si>
  <si>
    <t>Describe any ongoing improvement initiatives aimed at enhancing the supplier qualification and management process.</t>
  </si>
  <si>
    <t>Risk Management and Contigency Planning</t>
  </si>
  <si>
    <t>How does the organization avoid single points of failure throughout their operations and minimize risk?</t>
  </si>
  <si>
    <t xml:space="preserve">Risk Identification and Assessment SOP </t>
  </si>
  <si>
    <t>How are patient safety incidents or near-misses reported and analyzed to prevent future occurrences? </t>
  </si>
  <si>
    <t xml:space="preserve">Regulatory Compliance and Patient Safety SOP </t>
  </si>
  <si>
    <t>Provide details of an SOP for monitoring key risk indicators (KRIs) that provide early warnings of potential risks. </t>
  </si>
  <si>
    <t xml:space="preserve">Key Risk Indicator (KRI) Monitoring SOP </t>
  </si>
  <si>
    <t>How are KRIs analyzed and reported to relevant stakeholders for timely action? </t>
  </si>
  <si>
    <t>How are employees periodically updated on risk-related policies and procedures? </t>
  </si>
  <si>
    <t>HR / Training</t>
  </si>
  <si>
    <t xml:space="preserve">Training and Awareness SOP </t>
  </si>
  <si>
    <t>Provide details of an SOP for the governance and oversight of ERM activities, including risk committees and reporting structures. </t>
  </si>
  <si>
    <t xml:space="preserve">Risk Governance and Oversight SOP </t>
  </si>
  <si>
    <t>How are risk management successes and failures analyzed to drive organizational learning? </t>
  </si>
  <si>
    <t xml:space="preserve">Continuous Improvement and Lessons Learned SOP </t>
  </si>
  <si>
    <t>What mechanisms are in place for regular communication and updates on risk exposure and mitigation efforts to senior management? </t>
  </si>
  <si>
    <t>Risk Reporting and Communication</t>
  </si>
  <si>
    <t>How are periodic assessments used to ensure the relevance and adequacy of risk management practices? </t>
  </si>
  <si>
    <t>Monitoring and Review</t>
  </si>
  <si>
    <t>How does the organization use technology or software tools to support Enterprise Risk Management activities? </t>
  </si>
  <si>
    <t>Technology and Data Integration</t>
  </si>
  <si>
    <t>How is risk data integrated into the overall risk management system for analysis and reporting? </t>
  </si>
  <si>
    <t>How does the organization ensure compliance with relevant regulatory requirements and industry standards related to risk management? </t>
  </si>
  <si>
    <t>Regulatory</t>
  </si>
  <si>
    <t>Compliance and Regulatory Requirements</t>
  </si>
  <si>
    <t>Please provide an overview of the organization's Enterprise Risk Management (ERM) framework and strategy. Please provide evidence of accreditations or certifications related to data security.</t>
  </si>
  <si>
    <t xml:space="preserve">ERM Framework and Strategy </t>
  </si>
  <si>
    <t>Describe the organization's defined risk appetite and tolerance statement? How is it communicated across the organization? </t>
  </si>
  <si>
    <t>Risk Appetite and Tolerance</t>
  </si>
  <si>
    <t>How are risk thresholds determined, and what actions are taken when risks exceed these thresholds? </t>
  </si>
  <si>
    <t>How is Enterprise Risk Management integrated into the organization's strategic planning and decision-making processes? </t>
  </si>
  <si>
    <t>Integration with Business Planning</t>
  </si>
  <si>
    <t>How are risk considerations factored into capital allocation and resource allocation decisions? </t>
  </si>
  <si>
    <t>Provide details of an SOP (or risk registry/taxonomy) for systematically identifying potential risks within the healthcare supply chain. </t>
  </si>
  <si>
    <t xml:space="preserve">Risk Identification Process SOP </t>
  </si>
  <si>
    <t>How does the SOP address protocols for communicating identified risks and their potential consequences to relevant stakeholders? </t>
  </si>
  <si>
    <t xml:space="preserve">Risk Communication and Awareness SOP </t>
  </si>
  <si>
    <t>How are employees and stakeholders made aware of potential risks and their roles in risk mitigation? </t>
  </si>
  <si>
    <t>How does the SOP outline cross-functional collaboration and coordination to ensure resilience through comprehensive risk identification and mitigation? </t>
  </si>
  <si>
    <t xml:space="preserve">Cross-Functional Collaboration for Risk Mitigation SOP </t>
  </si>
  <si>
    <t>How is the organization's risk monitoring process structured? How frequently are risks reevaluated to assess changes in their likelihood or impact? </t>
  </si>
  <si>
    <t>Risk Monitoring and Reporting</t>
  </si>
  <si>
    <t>How are specific training programs or initiatives used to educate employees about various risks and their role in risk management? Is there a dedicated resiliency resource, team or tool in place?</t>
  </si>
  <si>
    <t>Risk Awareness and Training</t>
  </si>
  <si>
    <t>What processes are in place to continuously improve risk identification and awareness based on lessons learned from past incidents? </t>
  </si>
  <si>
    <t xml:space="preserve">Continuous Improvement and Lessons Learned </t>
  </si>
  <si>
    <t>How are post-incident reviews conducted to identify areas for improvement and implement corrective actions? </t>
  </si>
  <si>
    <t>What process is used to segment risks based on what is being protected? Does the logic consider criticality to patient outcomes and ability to absorb disruptions?</t>
  </si>
  <si>
    <t>Risk Identification Process</t>
  </si>
  <si>
    <t>Describe specific tools or methodologies used to capture and document identified risks.</t>
  </si>
  <si>
    <t>How does the organization assess and prioritize identified risks based on their potential impact and likelihood of occurrence? </t>
  </si>
  <si>
    <t>Risk Assessment and Prioritization</t>
  </si>
  <si>
    <t>How does the organization identify and address compliance and regulatory risks specific to its industry and operations? </t>
  </si>
  <si>
    <t>Compliance and Regulatory Risks</t>
  </si>
  <si>
    <t>Describe processes to monitor changes in regulations and ensure compliance with relevant laws.</t>
  </si>
  <si>
    <t>To what extent is risk management integrated into the decision-making processes across different business functions? </t>
  </si>
  <si>
    <t>Integration of Risk Management in Decision Making</t>
  </si>
  <si>
    <t>Describe specific risk-related considerations during strategic planning and resource allocation.</t>
  </si>
  <si>
    <t>How does the SOP outline the process of developing and maintaining a robust business continuity plan? </t>
  </si>
  <si>
    <t xml:space="preserve">Business Continuity Plan Development SOP </t>
  </si>
  <si>
    <t>How are recovery strategies and contingencies designed to address potential disruptions? </t>
  </si>
  <si>
    <t>Provide details of an SOP for managing crises and responding to incidents, including protocols for emergency response and escalation. </t>
  </si>
  <si>
    <t xml:space="preserve">Crisis Management and Incident Response SOP </t>
  </si>
  <si>
    <t>How are response teams and communication channels established to ensure timely and effective incident management? </t>
  </si>
  <si>
    <t>Provide details of an SOP for regularly testing and exercising business continuity plans to validate their effectiveness. </t>
  </si>
  <si>
    <t xml:space="preserve">Testing and Exercising Business Continuity Plans SOP </t>
  </si>
  <si>
    <t>Provide details of an SOP for recovering critical operations and resuming normal functions after a disruption. </t>
  </si>
  <si>
    <t xml:space="preserve">Recovery and Resumption SOP </t>
  </si>
  <si>
    <t>How are recovery teams and resources allocated to expedite the resumption process? </t>
  </si>
  <si>
    <t>How are employees educated on their roles and responsibilities during disruptions? </t>
  </si>
  <si>
    <t xml:space="preserve">Business Continuity Training and Awareness SOP </t>
  </si>
  <si>
    <t>How is the Business Impact Analysis conducted to assess the potential consequences of disruptions on the organization for all manufacturing sites and warehouses/distribution centers? </t>
  </si>
  <si>
    <t>Business Impact Analysis (BIA)</t>
  </si>
  <si>
    <t>What are the specific metrics used to quantify the impact on business processes, financials, and customer service? </t>
  </si>
  <si>
    <t>What processes are in place to continuously improve the Business Continuity &amp; Mitigation Planning based on lessons learned from past incidents? </t>
  </si>
  <si>
    <t>Continuous Improvement and Lessons Learned</t>
  </si>
  <si>
    <t>Please provide an overview of the organization's Business Continuity &amp; Mitigation Planning process. Does it have a strategy of developing after-incident reports to formalize learnings?</t>
  </si>
  <si>
    <t>Business Continuity Planning</t>
  </si>
  <si>
    <t>Describe the organization's capacity (length of time) to absorb disruption and disaster recovery strategy in place?</t>
  </si>
  <si>
    <t>Please provide examples of when their BCP was successful.</t>
  </si>
  <si>
    <t xml:space="preserve">How are critical business functions identified, and what measures are in place to ensure their uninterrupted operation during disruptions at each region / site? </t>
  </si>
  <si>
    <t>In what ways does the organization believe it is following standard, best, or innovative practices in this domain? Elaborate with evidence</t>
  </si>
  <si>
    <t>Risk Assessment and Mitigation</t>
  </si>
  <si>
    <t>What is the organization's incident response and crisis management plan? Does the organization have standardized agile response plans for known and potential events?</t>
  </si>
  <si>
    <t>Incident Response and Crisis Management</t>
  </si>
  <si>
    <t>How are crisis management teams organized, and what roles and responsibilities do they have during emergencies? </t>
  </si>
  <si>
    <t>How are resources allocated during business disruptions to support critical functions and recovery efforts? </t>
  </si>
  <si>
    <t>Resource Allocation and Recovery Strategies</t>
  </si>
  <si>
    <t>Describe predefined recovery strategies for different types of disruptions, such as natural disasters, cyber-attacks, or supply chain disruptions.</t>
  </si>
  <si>
    <t>Describe mechanisms in place to keep stakeholders informed about recovery efforts and the status of critical operations. Are these self-service reports or can they be produced only on demand?</t>
  </si>
  <si>
    <t>Communication and Stakeholder Engagement</t>
  </si>
  <si>
    <t>How does the SOP address due diligence practices for evaluating and selecting third-party partners based on risk considerations? </t>
  </si>
  <si>
    <t xml:space="preserve">Due Diligence and Vendor Selection SOP </t>
  </si>
  <si>
    <t>How are potential risks and vulnerabilities factored into the vendor selection process? </t>
  </si>
  <si>
    <t>Provide details of an SOP for including risk management clauses and requirements in contracts with third-party partners. </t>
  </si>
  <si>
    <t xml:space="preserve">Contractual Risk Management SOP </t>
  </si>
  <si>
    <t>How does the SOP outline procedures for continuously monitoring and assessing risks associated with third-party partners? </t>
  </si>
  <si>
    <t xml:space="preserve">Ongoing Monitoring of Third-Party Risks SOP </t>
  </si>
  <si>
    <t>How is real-time data and feedback utilized to identify emerging risks and potential changes in risk profiles? </t>
  </si>
  <si>
    <t>Provide details of an SOP for developing contingency plans to manage disruptions caused by third-party partners. </t>
  </si>
  <si>
    <t xml:space="preserve">Contingency Planning for Third-Party Disruptions SOP </t>
  </si>
  <si>
    <t>How are contingency plans tested and updated periodically to enhance responsiveness? </t>
  </si>
  <si>
    <t>Describe contingency plans to ensure business continuity in case of disruptions caused by third-party vendors.</t>
  </si>
  <si>
    <t>Incident Response and Business Continuity</t>
  </si>
  <si>
    <t>Provide details of an SOP for real-time monitoring and tracking of supply chain events and disruptions. </t>
  </si>
  <si>
    <t xml:space="preserve">Supply Chain Event Monitoring SOP </t>
  </si>
  <si>
    <t>How are different supply chain events categorized, and what are the criteria for defining their severity? </t>
  </si>
  <si>
    <t>Provide details of an SOP for regularly monitoring market stability and analyzing potential risks and uncertainties. </t>
  </si>
  <si>
    <t>How does the SOP outline procedures for timely and efficient detection of supply chain events? </t>
  </si>
  <si>
    <t xml:space="preserve">Event Detection and Alerting SOP </t>
  </si>
  <si>
    <t>How are alerts and notifications sent to relevant stakeholders to initiate a swift response? </t>
  </si>
  <si>
    <t>Provide details of an SOP for analyzing the impact of supply chain events and formulating an appropriate response strategy. </t>
  </si>
  <si>
    <t xml:space="preserve">Incident Analysis and Response SOP </t>
  </si>
  <si>
    <t>How are response plans developed and executed to mitigate the impact of supply chain incidents? </t>
  </si>
  <si>
    <t>How does the SOP include scenario planning exercises to prepare for various market stability scenarios? </t>
  </si>
  <si>
    <t>What external factors are considered when evaluating market stability, such as economic conditions, geopolitical events, or regulatory changes? </t>
  </si>
  <si>
    <t>What tools and technologies are used for supply chain event monitoring? How do these tools help in real-time tracking and analysis of events? </t>
  </si>
  <si>
    <t>Event Monitoring Tools and Technologies</t>
  </si>
  <si>
    <t>How are data sources integrated into the event monitoring system to capture relevant supply chain data? </t>
  </si>
  <si>
    <t>How is data from supply chain events analyzed to identify trends and patterns? What performance metrics are monitored to assess the effectiveness of event monitoring? </t>
  </si>
  <si>
    <t>Data Analytics and Performance Monitoring</t>
  </si>
  <si>
    <t>How are dashboards or reports used to communicate supply chain performance and event monitoring results to relevant stakeholders? </t>
  </si>
  <si>
    <t>What processes are in place to continuously improve supply chain event monitoring capabilities based on lessons learned from past incidents? Provide an example where the organization implemented it's mitigation, response and recovery practices to tackle a crisis.</t>
  </si>
  <si>
    <t>Provide a detailed overview of the changes in supply chain event monitoring pre and post COVID-19.</t>
  </si>
  <si>
    <t>How does the SOP outline procedures for promptly identifying and assessing potential product defects or safety issues? </t>
  </si>
  <si>
    <t xml:space="preserve">Recall Identification and Assessment SOP </t>
  </si>
  <si>
    <t>How are product quality incidents reported, documented, and escalated for further investigation? </t>
  </si>
  <si>
    <t>Provide details of an SOP for communicating recall notices and their implications to consumers, retailers, and regulatory authorities in a timely and effective manner. Aside from recalls, has the organization issued 'Voluntary Actions' or 'Safety Notices' in the recent past?</t>
  </si>
  <si>
    <t xml:space="preserve">Recall Communication and Notification SOP </t>
  </si>
  <si>
    <t>Provide details of an SOP for conducting root cause analysis to identify the source of product defects or safety issues. </t>
  </si>
  <si>
    <t xml:space="preserve">Root Cause Analysis and Corrective Actions SOP </t>
  </si>
  <si>
    <t>Please walk through the organization's product recall process. How are potential product safety issues identified, and what triggers a product recall? Please shed light on if there have been recalls due to innovation and new product introduction, not due to quality issues.</t>
  </si>
  <si>
    <t>Product Recall Process</t>
  </si>
  <si>
    <t>Provide details of an SOP for identifying, selecting, and defining relevant KPIs aligned with supply chain objectives. </t>
  </si>
  <si>
    <t xml:space="preserve">KPI Selection and Definition SOP </t>
  </si>
  <si>
    <t>How does the SOP address the process of continuously improving supply chain performance based on data-driven insights? </t>
  </si>
  <si>
    <t xml:space="preserve">Continuous Improvement SOP </t>
  </si>
  <si>
    <t>What KPIs does the organization feel are most emblematic of resiliency planning and monitoring?</t>
  </si>
  <si>
    <t>KPI Ownership and Accountability</t>
  </si>
  <si>
    <t>Please explain the accountability structure in place to ensure that relevant stakeholders take ownership of specific KPIs.</t>
  </si>
  <si>
    <t>Please provide an overview of the performance measurement processes used within the organization, especially in the context of supply chain and logistics operations.</t>
  </si>
  <si>
    <t>Performance Measurement</t>
  </si>
  <si>
    <t>How does the organization foster a culture of continuous improvement in the context of performance management? </t>
  </si>
  <si>
    <t>Continuous Improvement Initiatives</t>
  </si>
  <si>
    <t>Provide details of an SOP for identifying critical healthcare products and defining special handling and workflow requirements. </t>
  </si>
  <si>
    <t xml:space="preserve">Critical Product Identification and Handling SOP </t>
  </si>
  <si>
    <t>The following tabs are backend processing tabs for scoring and assessment.</t>
  </si>
  <si>
    <t>Sub-Domains to potentially drop</t>
  </si>
  <si>
    <t>Favoured Domains</t>
  </si>
  <si>
    <t>BUs to potentially drop</t>
  </si>
  <si>
    <t>Super SME Critical Total</t>
  </si>
  <si>
    <t>Super SME Keep Total</t>
  </si>
  <si>
    <t>Super SME Drop Total</t>
  </si>
  <si>
    <t>Cardinal Critical</t>
  </si>
  <si>
    <t>Cardinal Keep/Drop</t>
  </si>
  <si>
    <t>Medline Critical</t>
  </si>
  <si>
    <t>Medline Keep/Drop</t>
  </si>
  <si>
    <t>Automation and AI Implementation</t>
  </si>
  <si>
    <t>K</t>
  </si>
  <si>
    <t>D</t>
  </si>
  <si>
    <t>Financial Stability (Profitability, Margin)</t>
  </si>
  <si>
    <t>Intellectual Property</t>
  </si>
  <si>
    <t>Market Conditions</t>
  </si>
  <si>
    <t>Finance</t>
  </si>
  <si>
    <t>Market Share</t>
  </si>
  <si>
    <t>IP</t>
  </si>
  <si>
    <t>Demand Sensing</t>
  </si>
  <si>
    <t>HR / Labor Sufficiency</t>
  </si>
  <si>
    <t>Critical</t>
  </si>
  <si>
    <t>Enterprise - Wide Inventory Accuracy</t>
  </si>
  <si>
    <t>d</t>
  </si>
  <si>
    <t>k</t>
  </si>
  <si>
    <t/>
  </si>
  <si>
    <t>©All Rights Reserved</t>
  </si>
  <si>
    <t># Diagnostics</t>
  </si>
  <si>
    <t>Total - Overall Resiliency Impact (Priority)</t>
  </si>
  <si>
    <t>Average - Overall Resiliency Impact (Priority)</t>
  </si>
  <si>
    <t>Total - Overall Assessment Grade</t>
  </si>
  <si>
    <t>Average - Overall Assessment Grade</t>
  </si>
  <si>
    <t>Final/Aggregated Assessment Grade</t>
  </si>
  <si>
    <t>Tab Name</t>
  </si>
  <si>
    <t>Domain/Sub-Domain</t>
  </si>
  <si>
    <t>Range - Overall Resiliency Impact (Priority)</t>
  </si>
  <si>
    <t>Range - Overall Assessment Grade</t>
  </si>
  <si>
    <t>Range - Type of Artifact</t>
  </si>
  <si>
    <t>Range - Domain</t>
  </si>
  <si>
    <t>Range - Sub-Domain</t>
  </si>
  <si>
    <t>C1. Demand Planning</t>
  </si>
  <si>
    <t>C2. Inventory Management</t>
  </si>
  <si>
    <t>C3. Logistics</t>
  </si>
  <si>
    <t>C4. Supply Chain Visibility</t>
  </si>
  <si>
    <t>C5. Supplier Management</t>
  </si>
  <si>
    <t>C6. Risk Mgmt, Contingency</t>
  </si>
  <si>
    <t>C7. Operational Health</t>
  </si>
  <si>
    <t>This executive summary provides an overview of the HIRC Resiliency Badge assessment findings, including key differentiators and opportunities resulting from our engagement with SUPPLIER. This assessment covers evaluation of SUPPLIER as a DISTRIBUTOR/MANUFACTURER throughout the duration of 2024. This assessment was conducted in accordance with HIRC Resiliency Badge program standards and is aimed at providing proof of supplier resiliency as well as enabling providers to select for this competency commercially. The assessment covered a comprehensive review of 300 diagnostics across KPI, policies &amp; procedures, surveys, and interview questions.
Based on the standards set forth in the HIRC Resiliency Badge Scoring Rubric, SUPPLIER exhibits OUTCOME-tiered resiliency, demonstrating OUTCOME across varying business domains. During the assessment, the Assessment Team identified several key differentiators and areas of opportunity. These findings are summarized below:
KEY DIFFERENTIATORS:
KEY OPPORTUNITIES:
In conclusion, the assessment identified XXX in SUPPLIER'S supply chain resiliency, risk monitoring controls, and inventory management. Areas of opportunity have been identified to enhance SUPPLIER'S capabilities, in order to FINDING SUMMARY.
We appreciate the high level of collaboration, engagement, and diligent efforts provided by SUPPLIER'S management throughout the HIRC Resiliency Badging process. Should you have any questions or require further clarification, please do not hesitate to contact HIRC.
Sincerely,
Jesse Schafer
Executive Director, HIRC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</si>
</sst>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
    <numFmt numFmtId="165" formatCode="_(* #,##0_);_(* \(#,##0\);_(* &quot;-&quot;??_);_(@_)"/>
    <numFmt numFmtId="166" formatCode="_(* #,##0.0_);_(* \(#,##0.0\);_(* &quot;-&quot;??_);_(@_)"/>
    <numFmt numFmtId="167" formatCode="0.0"/>
    <numFmt numFmtId="168" formatCode="0.0%"/>
  </numFmts>
  <fonts count="75" x14ac:knownFonts="1">
    <font>
      <sz val="11"/>
      <color theme="1"/>
      <name val="Calibri"/>
      <family val="2"/>
      <scheme val="minor"/>
    </font>
    <font>
      <sz val="10"/>
      <name val="Arial"/>
      <family val="2"/>
    </font>
    <font>
      <u/>
      <sz val="11"/>
      <color theme="10"/>
      <name val="Calibri"/>
      <family val="2"/>
    </font>
    <font>
      <sz val="10"/>
      <color theme="1"/>
      <name val="Tahoma"/>
      <family val="2"/>
    </font>
    <font>
      <sz val="11"/>
      <color theme="1"/>
      <name val="Calibri"/>
      <family val="2"/>
      <scheme val="minor"/>
    </font>
    <font>
      <sz val="11"/>
      <color rgb="FFFF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9C6500"/>
      <name val="Calibri"/>
      <family val="2"/>
      <scheme val="minor"/>
    </font>
    <font>
      <sz val="11"/>
      <color theme="1"/>
      <name val="Times New Roman"/>
      <family val="1"/>
    </font>
    <font>
      <sz val="11"/>
      <color rgb="FF000000"/>
      <name val="Times New Roman"/>
      <family val="1"/>
    </font>
    <font>
      <b/>
      <sz val="11"/>
      <color theme="1"/>
      <name val="Times New Roman"/>
      <family val="1"/>
    </font>
    <font>
      <sz val="11"/>
      <name val="Times New Roman"/>
      <family val="1"/>
    </font>
    <font>
      <i/>
      <sz val="11"/>
      <color theme="1"/>
      <name val="Times New Roman"/>
      <family val="1"/>
    </font>
    <font>
      <b/>
      <i/>
      <sz val="11"/>
      <color theme="1"/>
      <name val="Times New Roman"/>
      <family val="1"/>
    </font>
    <font>
      <b/>
      <sz val="11"/>
      <name val="Times New Roman"/>
      <family val="1"/>
    </font>
    <font>
      <sz val="11"/>
      <color theme="1"/>
      <name val="Verdana Pro"/>
      <family val="2"/>
    </font>
    <font>
      <sz val="11"/>
      <color theme="1" tint="0.14999847407452621"/>
      <name val="Verdana Pro"/>
      <family val="2"/>
    </font>
    <font>
      <b/>
      <sz val="12"/>
      <color theme="0"/>
      <name val="Verdana Pro"/>
      <family val="2"/>
    </font>
    <font>
      <b/>
      <sz val="11"/>
      <color theme="0"/>
      <name val="Verdana Pro"/>
      <family val="2"/>
    </font>
    <font>
      <b/>
      <sz val="11"/>
      <color theme="1" tint="0.14999847407452621"/>
      <name val="Verdana Pro"/>
      <family val="2"/>
    </font>
    <font>
      <b/>
      <i/>
      <sz val="11"/>
      <color theme="1" tint="0.14999847407452621"/>
      <name val="Verdana Pro"/>
      <family val="2"/>
    </font>
    <font>
      <i/>
      <sz val="11"/>
      <color theme="1" tint="0.14999847407452621"/>
      <name val="Verdana Pro"/>
      <family val="2"/>
    </font>
    <font>
      <sz val="16"/>
      <color theme="1"/>
      <name val="Verdana Pro"/>
      <family val="2"/>
    </font>
    <font>
      <b/>
      <sz val="16"/>
      <color theme="1" tint="0.14999847407452621"/>
      <name val="Verdana Pro"/>
      <family val="2"/>
    </font>
    <font>
      <sz val="16"/>
      <color theme="1" tint="0.14999847407452621"/>
      <name val="Verdana Pro"/>
      <family val="2"/>
    </font>
    <font>
      <sz val="14"/>
      <color theme="1"/>
      <name val="Verdana Pro"/>
      <family val="2"/>
    </font>
    <font>
      <sz val="14"/>
      <color theme="1" tint="0.14999847407452621"/>
      <name val="Verdana Pro"/>
      <family val="2"/>
    </font>
    <font>
      <sz val="14"/>
      <color rgb="FF000000"/>
      <name val="Verdana Pro"/>
      <family val="2"/>
    </font>
    <font>
      <i/>
      <sz val="11"/>
      <color rgb="FF000000"/>
      <name val="Verdana Pro"/>
      <family val="2"/>
    </font>
    <font>
      <b/>
      <sz val="14"/>
      <color theme="0"/>
      <name val="Verdana Pro"/>
      <family val="2"/>
    </font>
    <font>
      <b/>
      <sz val="14"/>
      <color theme="1" tint="0.14999847407452621"/>
      <name val="Verdana Pro"/>
      <family val="2"/>
    </font>
    <font>
      <b/>
      <i/>
      <sz val="14"/>
      <color theme="1" tint="0.14999847407452621"/>
      <name val="Verdana Pro"/>
      <family val="2"/>
    </font>
    <font>
      <b/>
      <i/>
      <sz val="14"/>
      <color theme="1"/>
      <name val="Verdana Pro"/>
      <family val="2"/>
    </font>
    <font>
      <sz val="11"/>
      <color theme="0"/>
      <name val="Verdana Pro"/>
      <family val="2"/>
    </font>
    <font>
      <i/>
      <sz val="14"/>
      <color theme="1" tint="0.14999847407452621"/>
      <name val="Verdana Pro"/>
      <family val="2"/>
    </font>
    <font>
      <i/>
      <sz val="14"/>
      <color theme="1"/>
      <name val="Verdana Pro"/>
      <family val="2"/>
    </font>
    <font>
      <b/>
      <sz val="10"/>
      <color theme="0"/>
      <name val="Verdana Pro"/>
      <family val="2"/>
    </font>
    <font>
      <i/>
      <sz val="16"/>
      <color theme="1"/>
      <name val="Verdana Pro"/>
      <family val="2"/>
    </font>
    <font>
      <b/>
      <sz val="30"/>
      <color rgb="FFFFFFFF"/>
      <name val="Verdana Pro"/>
      <family val="2"/>
    </font>
    <font>
      <b/>
      <sz val="30"/>
      <color theme="0"/>
      <name val="Verdana Pro"/>
      <family val="2"/>
    </font>
    <font>
      <b/>
      <sz val="20"/>
      <color theme="0"/>
      <name val="Verdana Pro"/>
      <family val="2"/>
    </font>
    <font>
      <b/>
      <i/>
      <sz val="11"/>
      <color rgb="FF000000"/>
      <name val="Verdana Pro"/>
      <family val="2"/>
    </font>
    <font>
      <b/>
      <sz val="14"/>
      <name val="Verdana Pro"/>
      <family val="2"/>
    </font>
    <font>
      <b/>
      <sz val="16"/>
      <color theme="0"/>
      <name val="Verdana Pro"/>
      <family val="2"/>
    </font>
    <font>
      <b/>
      <sz val="18"/>
      <color theme="0"/>
      <name val="Verdana Pro"/>
      <family val="2"/>
    </font>
    <font>
      <b/>
      <sz val="18"/>
      <color theme="1" tint="0.14999847407452621"/>
      <name val="Verdana Pro"/>
      <family val="2"/>
    </font>
    <font>
      <b/>
      <i/>
      <sz val="18"/>
      <color theme="0"/>
      <name val="Verdana Pro"/>
      <family val="2"/>
    </font>
    <font>
      <i/>
      <sz val="12"/>
      <color theme="1" tint="0.14999847407452621"/>
      <name val="Verdana Pro"/>
      <family val="2"/>
    </font>
    <font>
      <sz val="30"/>
      <color rgb="FFFFFFFF"/>
      <name val="Verdana Pro"/>
      <family val="2"/>
    </font>
    <font>
      <sz val="14"/>
      <color rgb="FFFFFFFF"/>
      <name val="Verdana Pro"/>
      <family val="2"/>
    </font>
    <font>
      <sz val="14"/>
      <color theme="0"/>
      <name val="Verdana Pro"/>
      <family val="2"/>
    </font>
    <font>
      <sz val="10"/>
      <color rgb="FF000000"/>
      <name val="Calibri"/>
      <family val="2"/>
      <scheme val="minor"/>
    </font>
    <font>
      <sz val="8"/>
      <color rgb="FF000000"/>
      <name val="Calibri"/>
      <family val="2"/>
      <scheme val="minor"/>
    </font>
    <font>
      <sz val="9"/>
      <color rgb="FF000000"/>
      <name val="Calibri"/>
      <family val="2"/>
      <scheme val="minor"/>
    </font>
    <font>
      <sz val="9"/>
      <color rgb="FF7B7B7B"/>
      <name val="Arial"/>
      <family val="2"/>
    </font>
    <font>
      <sz val="9"/>
      <color rgb="FF000000"/>
      <name val="Arial"/>
      <family val="2"/>
    </font>
    <font>
      <sz val="11"/>
      <name val="Arial"/>
      <family val="2"/>
    </font>
    <font>
      <b/>
      <sz val="9"/>
      <color rgb="FF000000"/>
      <name val="Arial"/>
      <family val="2"/>
    </font>
    <font>
      <sz val="9"/>
      <color theme="1" tint="0.14999847407452621"/>
      <name val="Verdana Pro"/>
      <family val="2"/>
    </font>
    <font>
      <sz val="14"/>
      <name val="Verdana Pro"/>
      <family val="2"/>
    </font>
    <font>
      <b/>
      <sz val="12"/>
      <color rgb="FF000000"/>
      <name val="Verdana Pro"/>
      <family val="2"/>
    </font>
    <font>
      <sz val="8"/>
      <name val="Calibri"/>
      <family val="2"/>
      <scheme val="minor"/>
    </font>
  </fonts>
  <fills count="61">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
      <patternFill patternType="solid">
        <fgColor rgb="FF6DB3FF"/>
        <bgColor indexed="64"/>
      </patternFill>
    </fill>
    <fill>
      <patternFill patternType="solid">
        <fgColor rgb="FF6DB3FF"/>
        <bgColor rgb="FF000000"/>
      </patternFill>
    </fill>
    <fill>
      <patternFill patternType="solid">
        <fgColor rgb="FFFFC000"/>
        <bgColor rgb="FF000000"/>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1E4B7C"/>
        <bgColor indexed="64"/>
      </patternFill>
    </fill>
    <fill>
      <patternFill patternType="solid">
        <fgColor rgb="FF409BFF"/>
        <bgColor indexed="64"/>
      </patternFill>
    </fill>
    <fill>
      <patternFill patternType="solid">
        <fgColor rgb="FF409BFF"/>
        <bgColor rgb="FF000000"/>
      </patternFill>
    </fill>
    <fill>
      <patternFill patternType="solid">
        <fgColor rgb="FF70AD47"/>
        <bgColor rgb="FF000000"/>
      </patternFill>
    </fill>
    <fill>
      <patternFill patternType="solid">
        <fgColor rgb="FFFFF2C9"/>
        <bgColor indexed="64"/>
      </patternFill>
    </fill>
    <fill>
      <patternFill patternType="solid">
        <fgColor rgb="FFEEDFB2"/>
        <bgColor indexed="64"/>
      </patternFill>
    </fill>
    <fill>
      <patternFill patternType="solid">
        <fgColor rgb="FFCCDAC3"/>
        <bgColor indexed="64"/>
      </patternFill>
    </fill>
    <fill>
      <patternFill patternType="solid">
        <fgColor rgb="FFBBD7ED"/>
        <bgColor indexed="64"/>
      </patternFill>
    </fill>
    <fill>
      <patternFill patternType="solid">
        <fgColor rgb="FFD1E7FF"/>
        <bgColor indexed="64"/>
      </patternFill>
    </fill>
    <fill>
      <patternFill patternType="solid">
        <fgColor rgb="FFDBECD0"/>
        <bgColor indexed="64"/>
      </patternFill>
    </fill>
    <fill>
      <patternFill patternType="solid">
        <fgColor theme="4" tint="-0.499984740745262"/>
        <bgColor rgb="FF000000"/>
      </patternFill>
    </fill>
    <fill>
      <patternFill patternType="solid">
        <fgColor theme="4" tint="-0.249977111117893"/>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00B0F0"/>
        <bgColor indexed="64"/>
      </patternFill>
    </fill>
    <fill>
      <patternFill patternType="solid">
        <fgColor theme="0" tint="-0.14999847407452621"/>
        <bgColor rgb="FF000000"/>
      </patternFill>
    </fill>
    <fill>
      <patternFill patternType="solid">
        <fgColor theme="4" tint="-0.499984740745262"/>
        <bgColor indexed="64"/>
      </patternFill>
    </fill>
    <fill>
      <patternFill patternType="solid">
        <fgColor theme="0"/>
        <bgColor indexed="64"/>
      </patternFill>
    </fill>
    <fill>
      <patternFill patternType="solid">
        <fgColor rgb="FFDCE6F1"/>
        <bgColor indexed="64"/>
      </patternFill>
    </fill>
  </fills>
  <borders count="7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bottom style="thin">
        <color indexed="64"/>
      </bottom>
      <diagonal/>
    </border>
  </borders>
  <cellStyleXfs count="53">
    <xf numFmtId="0" fontId="0" fillId="0" borderId="0"/>
    <xf numFmtId="0" fontId="1" fillId="0" borderId="0"/>
    <xf numFmtId="0" fontId="2" fillId="0" borderId="0" applyNumberFormat="0" applyFill="0" applyBorder="0" applyAlignment="0" applyProtection="0">
      <alignment vertical="top"/>
      <protection locked="0"/>
    </xf>
    <xf numFmtId="44" fontId="1" fillId="0" borderId="0" applyFont="0" applyFill="0" applyBorder="0" applyAlignment="0" applyProtection="0"/>
    <xf numFmtId="9" fontId="1"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0" fontId="1" fillId="0" borderId="0" applyNumberFormat="0" applyFont="0" applyFill="0" applyBorder="0" applyAlignment="0" applyProtection="0"/>
    <xf numFmtId="0" fontId="1" fillId="0" borderId="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6" borderId="4" applyNumberFormat="0" applyAlignment="0" applyProtection="0"/>
    <xf numFmtId="0" fontId="13" fillId="7" borderId="5" applyNumberFormat="0" applyAlignment="0" applyProtection="0"/>
    <xf numFmtId="0" fontId="14" fillId="7" borderId="4" applyNumberFormat="0" applyAlignment="0" applyProtection="0"/>
    <xf numFmtId="0" fontId="15" fillId="0" borderId="6" applyNumberFormat="0" applyFill="0" applyAlignment="0" applyProtection="0"/>
    <xf numFmtId="0" fontId="16" fillId="8" borderId="7" applyNumberFormat="0" applyAlignment="0" applyProtection="0"/>
    <xf numFmtId="0" fontId="5" fillId="0" borderId="0" applyNumberFormat="0" applyFill="0" applyBorder="0" applyAlignment="0" applyProtection="0"/>
    <xf numFmtId="0" fontId="4" fillId="9"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19"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19"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19"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19"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19"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20" fillId="5"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cellStyleXfs>
  <cellXfs count="361">
    <xf numFmtId="0" fontId="0" fillId="0" borderId="0" xfId="0"/>
    <xf numFmtId="0" fontId="21" fillId="0" borderId="0" xfId="0" applyFont="1"/>
    <xf numFmtId="0" fontId="22" fillId="0" borderId="0" xfId="0" applyFont="1"/>
    <xf numFmtId="0" fontId="21" fillId="0" borderId="0" xfId="0" applyFont="1" applyAlignment="1">
      <alignment horizontal="left" vertical="center"/>
    </xf>
    <xf numFmtId="0" fontId="21" fillId="0" borderId="0" xfId="0" applyFont="1" applyAlignment="1">
      <alignment horizontal="center" vertical="center" wrapText="1"/>
    </xf>
    <xf numFmtId="0" fontId="21" fillId="0" borderId="0" xfId="0" applyFont="1" applyAlignment="1">
      <alignment horizontal="center" vertical="center"/>
    </xf>
    <xf numFmtId="43" fontId="27" fillId="36" borderId="13" xfId="51" applyFont="1" applyFill="1" applyBorder="1" applyAlignment="1">
      <alignment horizontal="center" vertical="center" wrapText="1"/>
    </xf>
    <xf numFmtId="43" fontId="27" fillId="36" borderId="14" xfId="51" applyFont="1" applyFill="1" applyBorder="1" applyAlignment="1">
      <alignment horizontal="center" vertical="center" wrapText="1"/>
    </xf>
    <xf numFmtId="0" fontId="27" fillId="2" borderId="10" xfId="0" applyFont="1" applyFill="1" applyBorder="1" applyAlignment="1">
      <alignment horizontal="center" vertical="center" wrapText="1"/>
    </xf>
    <xf numFmtId="2" fontId="21" fillId="0" borderId="10" xfId="0" applyNumberFormat="1" applyFont="1" applyBorder="1" applyAlignment="1">
      <alignment horizontal="center" vertical="center"/>
    </xf>
    <xf numFmtId="0" fontId="21" fillId="0" borderId="10" xfId="0" applyFont="1" applyBorder="1" applyAlignment="1">
      <alignment horizontal="left" vertical="center"/>
    </xf>
    <xf numFmtId="0" fontId="25" fillId="0" borderId="10" xfId="0" applyFont="1" applyBorder="1" applyAlignment="1">
      <alignment horizontal="left" vertical="center" wrapText="1"/>
    </xf>
    <xf numFmtId="0" fontId="0" fillId="0" borderId="0" xfId="0" applyAlignment="1">
      <alignment horizontal="left"/>
    </xf>
    <xf numFmtId="0" fontId="23" fillId="0" borderId="0" xfId="0" applyFont="1"/>
    <xf numFmtId="0" fontId="0" fillId="0" borderId="0" xfId="0" applyAlignment="1">
      <alignment horizontal="center"/>
    </xf>
    <xf numFmtId="165" fontId="21" fillId="0" borderId="20" xfId="51" applyNumberFormat="1" applyFont="1" applyBorder="1" applyAlignment="1">
      <alignment horizontal="center" vertical="center"/>
    </xf>
    <xf numFmtId="165" fontId="21" fillId="0" borderId="20" xfId="51" applyNumberFormat="1" applyFont="1" applyBorder="1"/>
    <xf numFmtId="165" fontId="21" fillId="0" borderId="19" xfId="51" applyNumberFormat="1" applyFont="1" applyBorder="1"/>
    <xf numFmtId="165" fontId="21" fillId="0" borderId="17" xfId="51" applyNumberFormat="1" applyFont="1" applyBorder="1" applyAlignment="1">
      <alignment horizontal="center" vertical="center"/>
    </xf>
    <xf numFmtId="165" fontId="21" fillId="0" borderId="19" xfId="51" applyNumberFormat="1" applyFont="1" applyBorder="1" applyAlignment="1">
      <alignment horizontal="center" vertical="center"/>
    </xf>
    <xf numFmtId="0" fontId="27" fillId="35" borderId="38" xfId="0" applyFont="1" applyFill="1" applyBorder="1" applyAlignment="1">
      <alignment horizontal="left" vertical="center" wrapText="1"/>
    </xf>
    <xf numFmtId="1" fontId="24" fillId="0" borderId="39" xfId="0" applyNumberFormat="1" applyFont="1" applyBorder="1" applyAlignment="1">
      <alignment horizontal="left" vertical="center" wrapText="1"/>
    </xf>
    <xf numFmtId="1" fontId="24" fillId="0" borderId="40" xfId="0" applyNumberFormat="1" applyFont="1" applyBorder="1" applyAlignment="1">
      <alignment horizontal="left" vertical="center" wrapText="1"/>
    </xf>
    <xf numFmtId="1" fontId="24" fillId="0" borderId="41" xfId="0" applyNumberFormat="1" applyFont="1" applyBorder="1" applyAlignment="1">
      <alignment horizontal="left" vertical="center" wrapText="1"/>
    </xf>
    <xf numFmtId="43" fontId="27" fillId="36" borderId="38" xfId="51" applyFont="1" applyFill="1" applyBorder="1" applyAlignment="1">
      <alignment horizontal="center" vertical="center" wrapText="1"/>
    </xf>
    <xf numFmtId="43" fontId="21" fillId="0" borderId="39" xfId="51" applyFont="1" applyBorder="1" applyAlignment="1">
      <alignment horizontal="center" vertical="center"/>
    </xf>
    <xf numFmtId="43" fontId="21" fillId="0" borderId="41" xfId="51" applyFont="1" applyBorder="1" applyAlignment="1">
      <alignment horizontal="center" vertical="center"/>
    </xf>
    <xf numFmtId="43" fontId="21" fillId="0" borderId="40" xfId="51" applyFont="1" applyBorder="1" applyAlignment="1">
      <alignment horizontal="center" vertical="center"/>
    </xf>
    <xf numFmtId="43" fontId="27" fillId="36" borderId="33" xfId="51" applyFont="1" applyFill="1" applyBorder="1" applyAlignment="1">
      <alignment horizontal="center" vertical="center" wrapText="1"/>
    </xf>
    <xf numFmtId="43" fontId="27" fillId="36" borderId="34" xfId="51" applyFont="1" applyFill="1" applyBorder="1" applyAlignment="1">
      <alignment horizontal="center" vertical="center" wrapText="1"/>
    </xf>
    <xf numFmtId="1" fontId="21" fillId="0" borderId="36" xfId="51" applyNumberFormat="1" applyFont="1" applyBorder="1" applyAlignment="1">
      <alignment horizontal="center" vertical="center"/>
    </xf>
    <xf numFmtId="1" fontId="21" fillId="0" borderId="15" xfId="51" applyNumberFormat="1" applyFont="1" applyBorder="1" applyAlignment="1">
      <alignment horizontal="center" vertical="center"/>
    </xf>
    <xf numFmtId="1" fontId="21" fillId="0" borderId="30" xfId="51" applyNumberFormat="1" applyFont="1" applyBorder="1" applyAlignment="1">
      <alignment horizontal="center" vertical="center"/>
    </xf>
    <xf numFmtId="1" fontId="21" fillId="0" borderId="11" xfId="51" applyNumberFormat="1" applyFont="1" applyBorder="1" applyAlignment="1">
      <alignment horizontal="center" vertical="center"/>
    </xf>
    <xf numFmtId="1" fontId="21" fillId="0" borderId="37" xfId="51" applyNumberFormat="1" applyFont="1" applyBorder="1" applyAlignment="1">
      <alignment horizontal="center" vertical="center"/>
    </xf>
    <xf numFmtId="1" fontId="21" fillId="0" borderId="16" xfId="51" applyNumberFormat="1" applyFont="1" applyBorder="1" applyAlignment="1">
      <alignment horizontal="center" vertical="center"/>
    </xf>
    <xf numFmtId="1" fontId="21" fillId="0" borderId="42" xfId="51" applyNumberFormat="1" applyFont="1" applyBorder="1" applyAlignment="1">
      <alignment horizontal="center" vertical="center"/>
    </xf>
    <xf numFmtId="1" fontId="21" fillId="0" borderId="24" xfId="51" applyNumberFormat="1" applyFont="1" applyBorder="1" applyAlignment="1">
      <alignment horizontal="center" vertical="center"/>
    </xf>
    <xf numFmtId="1" fontId="21" fillId="0" borderId="10" xfId="51" applyNumberFormat="1" applyFont="1" applyBorder="1" applyAlignment="1">
      <alignment horizontal="center" vertical="center"/>
    </xf>
    <xf numFmtId="1" fontId="21" fillId="0" borderId="43" xfId="51" applyNumberFormat="1" applyFont="1" applyBorder="1" applyAlignment="1">
      <alignment horizontal="center" vertical="center"/>
    </xf>
    <xf numFmtId="43" fontId="27" fillId="36" borderId="35" xfId="51" applyFont="1" applyFill="1" applyBorder="1" applyAlignment="1">
      <alignment horizontal="center" vertical="center" wrapText="1"/>
    </xf>
    <xf numFmtId="1" fontId="21" fillId="0" borderId="11" xfId="51" applyNumberFormat="1" applyFont="1" applyBorder="1" applyAlignment="1">
      <alignment horizontal="center"/>
    </xf>
    <xf numFmtId="1" fontId="21" fillId="0" borderId="36" xfId="51" applyNumberFormat="1" applyFont="1" applyBorder="1" applyAlignment="1">
      <alignment horizontal="center"/>
    </xf>
    <xf numFmtId="1" fontId="21" fillId="0" borderId="30" xfId="51" applyNumberFormat="1" applyFont="1" applyBorder="1" applyAlignment="1">
      <alignment horizontal="center"/>
    </xf>
    <xf numFmtId="1" fontId="21" fillId="0" borderId="37" xfId="51" applyNumberFormat="1" applyFont="1" applyBorder="1" applyAlignment="1">
      <alignment horizontal="center"/>
    </xf>
    <xf numFmtId="1" fontId="21" fillId="0" borderId="16" xfId="51" applyNumberFormat="1" applyFont="1" applyBorder="1" applyAlignment="1">
      <alignment horizontal="center"/>
    </xf>
    <xf numFmtId="1" fontId="21" fillId="0" borderId="42" xfId="51" applyNumberFormat="1" applyFont="1" applyBorder="1" applyAlignment="1">
      <alignment horizontal="center"/>
    </xf>
    <xf numFmtId="0" fontId="26" fillId="0" borderId="10" xfId="0" applyFont="1" applyBorder="1" applyAlignment="1">
      <alignment horizontal="left" vertical="center" wrapText="1"/>
    </xf>
    <xf numFmtId="1" fontId="21" fillId="0" borderId="10" xfId="0" applyNumberFormat="1" applyFont="1" applyBorder="1" applyAlignment="1">
      <alignment horizontal="center" vertical="center"/>
    </xf>
    <xf numFmtId="164" fontId="21" fillId="0" borderId="0" xfId="0" applyNumberFormat="1" applyFont="1" applyAlignment="1">
      <alignment horizontal="center" vertical="center"/>
    </xf>
    <xf numFmtId="0" fontId="27" fillId="2" borderId="10" xfId="0" applyFont="1" applyFill="1" applyBorder="1" applyAlignment="1">
      <alignment vertical="center" wrapText="1"/>
    </xf>
    <xf numFmtId="0" fontId="28" fillId="0" borderId="0" xfId="0" applyFont="1"/>
    <xf numFmtId="0" fontId="29" fillId="0" borderId="0" xfId="0" applyFont="1" applyAlignment="1">
      <alignment horizontal="left" vertical="center"/>
    </xf>
    <xf numFmtId="49" fontId="29" fillId="0" borderId="0" xfId="51" applyNumberFormat="1" applyFont="1" applyAlignment="1">
      <alignment horizontal="center" vertical="center"/>
    </xf>
    <xf numFmtId="0" fontId="29" fillId="0" borderId="0" xfId="0" applyFont="1" applyAlignment="1">
      <alignment horizontal="left" vertical="center" wrapText="1"/>
    </xf>
    <xf numFmtId="0" fontId="34" fillId="0" borderId="0" xfId="0" applyFont="1" applyAlignment="1">
      <alignment horizontal="center" vertical="center"/>
    </xf>
    <xf numFmtId="0" fontId="29" fillId="0" borderId="0" xfId="0" applyFont="1" applyAlignment="1">
      <alignment horizontal="center" vertical="center" wrapText="1"/>
    </xf>
    <xf numFmtId="0" fontId="33" fillId="0" borderId="0" xfId="0" applyFont="1" applyAlignment="1">
      <alignment horizontal="center" vertical="center"/>
    </xf>
    <xf numFmtId="0" fontId="35" fillId="0" borderId="0" xfId="0" applyFont="1"/>
    <xf numFmtId="0" fontId="29" fillId="0" borderId="0" xfId="0" applyFont="1"/>
    <xf numFmtId="0" fontId="36" fillId="0" borderId="53" xfId="0" applyFont="1" applyBorder="1" applyAlignment="1">
      <alignment vertical="center" wrapText="1"/>
    </xf>
    <xf numFmtId="0" fontId="37" fillId="0" borderId="53" xfId="0" applyFont="1" applyBorder="1" applyAlignment="1">
      <alignment vertical="center" wrapText="1"/>
    </xf>
    <xf numFmtId="0" fontId="37" fillId="45" borderId="53" xfId="0" applyFont="1" applyFill="1" applyBorder="1" applyAlignment="1">
      <alignment vertical="center" wrapText="1"/>
    </xf>
    <xf numFmtId="0" fontId="37" fillId="50" borderId="53" xfId="0" applyFont="1" applyFill="1" applyBorder="1" applyAlignment="1">
      <alignment vertical="center" wrapText="1"/>
    </xf>
    <xf numFmtId="0" fontId="37" fillId="49" borderId="53" xfId="0" applyFont="1" applyFill="1" applyBorder="1" applyAlignment="1">
      <alignment vertical="center" wrapText="1"/>
    </xf>
    <xf numFmtId="164" fontId="29" fillId="0" borderId="0" xfId="0" applyNumberFormat="1" applyFont="1"/>
    <xf numFmtId="0" fontId="36" fillId="39" borderId="53" xfId="0" applyFont="1" applyFill="1" applyBorder="1" applyAlignment="1">
      <alignment vertical="center" wrapText="1"/>
    </xf>
    <xf numFmtId="0" fontId="37" fillId="39" borderId="53" xfId="0" applyFont="1" applyFill="1" applyBorder="1" applyAlignment="1">
      <alignment vertical="center" wrapText="1"/>
    </xf>
    <xf numFmtId="0" fontId="37" fillId="46" borderId="53" xfId="0" applyFont="1" applyFill="1" applyBorder="1" applyAlignment="1">
      <alignment vertical="center" wrapText="1"/>
    </xf>
    <xf numFmtId="0" fontId="37" fillId="47" borderId="53" xfId="0" applyFont="1" applyFill="1" applyBorder="1" applyAlignment="1">
      <alignment vertical="center" wrapText="1"/>
    </xf>
    <xf numFmtId="0" fontId="37" fillId="48" borderId="53" xfId="0" applyFont="1" applyFill="1" applyBorder="1" applyAlignment="1">
      <alignment vertical="center" wrapText="1"/>
    </xf>
    <xf numFmtId="0" fontId="38" fillId="0" borderId="0" xfId="0" applyFont="1" applyAlignment="1">
      <alignment horizontal="center" vertical="center" wrapText="1"/>
    </xf>
    <xf numFmtId="0" fontId="38" fillId="0" borderId="0" xfId="0" applyFont="1" applyAlignment="1">
      <alignment horizontal="left" vertical="center"/>
    </xf>
    <xf numFmtId="0" fontId="38" fillId="0" borderId="0" xfId="0" applyFont="1" applyAlignment="1">
      <alignment horizontal="center" vertical="center"/>
    </xf>
    <xf numFmtId="0" fontId="38" fillId="0" borderId="0" xfId="0" applyFont="1"/>
    <xf numFmtId="0" fontId="39" fillId="0" borderId="0" xfId="0" applyFont="1"/>
    <xf numFmtId="0" fontId="39" fillId="0" borderId="53" xfId="0" applyFont="1" applyBorder="1"/>
    <xf numFmtId="0" fontId="44" fillId="0" borderId="53" xfId="0" applyFont="1" applyBorder="1" applyAlignment="1">
      <alignment horizontal="center"/>
    </xf>
    <xf numFmtId="0" fontId="43" fillId="0" borderId="53" xfId="0" applyFont="1" applyBorder="1" applyAlignment="1">
      <alignment horizontal="center" vertical="center"/>
    </xf>
    <xf numFmtId="0" fontId="39" fillId="0" borderId="53" xfId="0" applyFont="1" applyBorder="1" applyAlignment="1">
      <alignment horizontal="left"/>
    </xf>
    <xf numFmtId="0" fontId="40" fillId="0" borderId="0" xfId="0" applyFont="1"/>
    <xf numFmtId="0" fontId="45" fillId="0" borderId="57" xfId="0" applyFont="1" applyBorder="1" applyAlignment="1">
      <alignment horizontal="center"/>
    </xf>
    <xf numFmtId="0" fontId="45" fillId="0" borderId="58" xfId="0" applyFont="1" applyBorder="1" applyAlignment="1">
      <alignment horizontal="center"/>
    </xf>
    <xf numFmtId="0" fontId="45" fillId="0" borderId="44" xfId="0" applyFont="1" applyBorder="1" applyAlignment="1">
      <alignment horizontal="center"/>
    </xf>
    <xf numFmtId="0" fontId="45" fillId="0" borderId="45" xfId="0" applyFont="1" applyBorder="1" applyAlignment="1">
      <alignment horizontal="center"/>
    </xf>
    <xf numFmtId="0" fontId="45" fillId="0" borderId="46" xfId="0" applyFont="1" applyBorder="1" applyAlignment="1">
      <alignment horizontal="center"/>
    </xf>
    <xf numFmtId="0" fontId="45" fillId="0" borderId="47" xfId="0" applyFont="1" applyBorder="1" applyAlignment="1">
      <alignment horizontal="center"/>
    </xf>
    <xf numFmtId="0" fontId="32" fillId="0" borderId="0" xfId="0" applyFont="1" applyAlignment="1">
      <alignment horizontal="center" vertical="top"/>
    </xf>
    <xf numFmtId="0" fontId="32" fillId="0" borderId="0" xfId="0" applyFont="1" applyAlignment="1">
      <alignment horizontal="left" vertical="center"/>
    </xf>
    <xf numFmtId="0" fontId="29" fillId="0" borderId="0" xfId="0" applyFont="1" applyAlignment="1">
      <alignment horizontal="center" vertical="center"/>
    </xf>
    <xf numFmtId="43" fontId="29" fillId="0" borderId="0" xfId="51" applyFont="1"/>
    <xf numFmtId="0" fontId="29" fillId="0" borderId="0" xfId="0" applyFont="1" applyAlignment="1">
      <alignment wrapText="1"/>
    </xf>
    <xf numFmtId="0" fontId="29" fillId="0" borderId="43" xfId="0" applyFont="1" applyBorder="1" applyAlignment="1">
      <alignment horizontal="left" vertical="center" wrapText="1"/>
    </xf>
    <xf numFmtId="0" fontId="29" fillId="0" borderId="17" xfId="0" applyFont="1" applyBorder="1" applyAlignment="1">
      <alignment horizontal="left" vertical="center" wrapText="1"/>
    </xf>
    <xf numFmtId="0" fontId="30" fillId="36" borderId="34" xfId="0" applyFont="1" applyFill="1" applyBorder="1" applyAlignment="1">
      <alignment vertical="center" wrapText="1"/>
    </xf>
    <xf numFmtId="0" fontId="30" fillId="36" borderId="14" xfId="0" applyFont="1" applyFill="1" applyBorder="1" applyAlignment="1">
      <alignment vertical="center" wrapText="1"/>
    </xf>
    <xf numFmtId="0" fontId="30" fillId="0" borderId="0" xfId="0" applyFont="1" applyAlignment="1">
      <alignment horizontal="center" vertical="center"/>
    </xf>
    <xf numFmtId="166" fontId="29" fillId="0" borderId="0" xfId="51" applyNumberFormat="1" applyFont="1"/>
    <xf numFmtId="43" fontId="29" fillId="0" borderId="30" xfId="51" applyFont="1" applyBorder="1" applyAlignment="1">
      <alignment horizontal="center" vertical="center"/>
    </xf>
    <xf numFmtId="165" fontId="29" fillId="0" borderId="20" xfId="51" applyNumberFormat="1" applyFont="1" applyBorder="1" applyAlignment="1">
      <alignment horizontal="center" vertical="center"/>
    </xf>
    <xf numFmtId="0" fontId="29" fillId="0" borderId="10" xfId="0" applyFont="1" applyBorder="1"/>
    <xf numFmtId="0" fontId="29" fillId="0" borderId="17" xfId="0" applyFont="1" applyBorder="1"/>
    <xf numFmtId="165" fontId="29" fillId="0" borderId="20" xfId="51" applyNumberFormat="1" applyFont="1" applyBorder="1"/>
    <xf numFmtId="43" fontId="29" fillId="0" borderId="31" xfId="51" applyFont="1" applyBorder="1" applyAlignment="1">
      <alignment horizontal="center" vertical="center"/>
    </xf>
    <xf numFmtId="0" fontId="29" fillId="0" borderId="16" xfId="0" applyFont="1" applyBorder="1"/>
    <xf numFmtId="0" fontId="29" fillId="0" borderId="19" xfId="0" applyFont="1" applyBorder="1"/>
    <xf numFmtId="43" fontId="29" fillId="0" borderId="52" xfId="51" applyFont="1" applyBorder="1" applyAlignment="1">
      <alignment horizontal="center" vertical="center"/>
    </xf>
    <xf numFmtId="165" fontId="29" fillId="0" borderId="50" xfId="51" applyNumberFormat="1" applyFont="1" applyBorder="1" applyAlignment="1">
      <alignment horizontal="center" vertical="center"/>
    </xf>
    <xf numFmtId="0" fontId="29" fillId="0" borderId="15" xfId="0" applyFont="1" applyBorder="1"/>
    <xf numFmtId="0" fontId="29" fillId="0" borderId="50" xfId="0" applyFont="1" applyBorder="1"/>
    <xf numFmtId="165" fontId="29" fillId="0" borderId="23" xfId="51" applyNumberFormat="1" applyFont="1" applyBorder="1"/>
    <xf numFmtId="43" fontId="29" fillId="0" borderId="42" xfId="51" applyFont="1" applyBorder="1" applyAlignment="1">
      <alignment horizontal="center" vertical="center"/>
    </xf>
    <xf numFmtId="165" fontId="29" fillId="0" borderId="19" xfId="51" applyNumberFormat="1" applyFont="1" applyBorder="1"/>
    <xf numFmtId="0" fontId="29" fillId="0" borderId="11" xfId="0" applyFont="1" applyBorder="1"/>
    <xf numFmtId="0" fontId="29" fillId="0" borderId="20" xfId="0" applyFont="1" applyBorder="1"/>
    <xf numFmtId="43" fontId="29" fillId="0" borderId="43" xfId="51" applyFont="1" applyBorder="1" applyAlignment="1">
      <alignment horizontal="center" vertical="center"/>
    </xf>
    <xf numFmtId="165" fontId="29" fillId="0" borderId="17" xfId="51" applyNumberFormat="1" applyFont="1" applyBorder="1" applyAlignment="1">
      <alignment horizontal="center" vertical="center"/>
    </xf>
    <xf numFmtId="165" fontId="29" fillId="0" borderId="17" xfId="51" applyNumberFormat="1" applyFont="1" applyBorder="1"/>
    <xf numFmtId="43" fontId="31" fillId="36" borderId="34" xfId="51" applyFont="1" applyFill="1" applyBorder="1" applyAlignment="1">
      <alignment horizontal="center" vertical="center" wrapText="1"/>
    </xf>
    <xf numFmtId="43" fontId="31" fillId="36" borderId="14" xfId="51" applyFont="1" applyFill="1" applyBorder="1" applyAlignment="1">
      <alignment horizontal="center" vertical="center" wrapText="1"/>
    </xf>
    <xf numFmtId="0" fontId="31" fillId="36" borderId="13" xfId="0" applyFont="1" applyFill="1" applyBorder="1" applyAlignment="1">
      <alignment horizontal="center" vertical="center" wrapText="1"/>
    </xf>
    <xf numFmtId="0" fontId="31" fillId="36" borderId="14" xfId="0" applyFont="1" applyFill="1" applyBorder="1" applyAlignment="1">
      <alignment horizontal="center" vertical="center" wrapText="1"/>
    </xf>
    <xf numFmtId="0" fontId="46" fillId="0" borderId="0" xfId="0" applyFont="1" applyAlignment="1">
      <alignment horizontal="center" vertical="center"/>
    </xf>
    <xf numFmtId="43" fontId="46" fillId="36" borderId="34" xfId="51" applyFont="1" applyFill="1" applyBorder="1" applyAlignment="1">
      <alignment horizontal="center" vertical="center" wrapText="1"/>
    </xf>
    <xf numFmtId="43" fontId="46" fillId="36" borderId="14" xfId="51" applyFont="1" applyFill="1" applyBorder="1" applyAlignment="1">
      <alignment horizontal="center" vertical="center" wrapText="1"/>
    </xf>
    <xf numFmtId="0" fontId="46" fillId="36" borderId="13" xfId="0" applyFont="1" applyFill="1" applyBorder="1" applyAlignment="1">
      <alignment horizontal="center" vertical="center" wrapText="1"/>
    </xf>
    <xf numFmtId="0" fontId="46" fillId="36" borderId="14" xfId="0" applyFont="1" applyFill="1" applyBorder="1" applyAlignment="1">
      <alignment horizontal="center" vertical="center" wrapText="1"/>
    </xf>
    <xf numFmtId="0" fontId="39" fillId="0" borderId="53" xfId="0" applyFont="1" applyBorder="1" applyAlignment="1">
      <alignment horizontal="left" indent="1"/>
    </xf>
    <xf numFmtId="0" fontId="47" fillId="0" borderId="53" xfId="0" applyFont="1" applyBorder="1" applyAlignment="1">
      <alignment horizontal="center"/>
    </xf>
    <xf numFmtId="0" fontId="39" fillId="0" borderId="53" xfId="0" applyFont="1" applyBorder="1" applyAlignment="1">
      <alignment horizontal="center" vertical="center"/>
    </xf>
    <xf numFmtId="0" fontId="39" fillId="34" borderId="53" xfId="0" applyFont="1" applyFill="1" applyBorder="1" applyAlignment="1">
      <alignment horizontal="center" vertical="center" wrapText="1"/>
    </xf>
    <xf numFmtId="0" fontId="48" fillId="0" borderId="56" xfId="0" applyFont="1" applyBorder="1" applyAlignment="1">
      <alignment horizontal="center"/>
    </xf>
    <xf numFmtId="0" fontId="48" fillId="0" borderId="28" xfId="0" applyFont="1" applyBorder="1" applyAlignment="1">
      <alignment horizontal="center"/>
    </xf>
    <xf numFmtId="0" fontId="31" fillId="0" borderId="0" xfId="0" applyFont="1" applyAlignment="1">
      <alignment horizontal="center" vertical="center"/>
    </xf>
    <xf numFmtId="0" fontId="31" fillId="0" borderId="0" xfId="0" applyFont="1" applyAlignment="1">
      <alignment horizontal="left" vertical="center"/>
    </xf>
    <xf numFmtId="49" fontId="46" fillId="0" borderId="0" xfId="51" applyNumberFormat="1" applyFont="1" applyAlignment="1">
      <alignment horizontal="center" vertical="center"/>
    </xf>
    <xf numFmtId="0" fontId="46" fillId="0" borderId="0" xfId="0" applyFont="1" applyAlignment="1">
      <alignment horizontal="left" vertical="center" wrapText="1"/>
    </xf>
    <xf numFmtId="0" fontId="46" fillId="0" borderId="0" xfId="0" applyFont="1" applyAlignment="1">
      <alignment horizontal="center" vertical="center" wrapText="1"/>
    </xf>
    <xf numFmtId="0" fontId="46" fillId="0" borderId="0" xfId="0" applyFont="1"/>
    <xf numFmtId="166" fontId="46" fillId="0" borderId="0" xfId="51" applyNumberFormat="1" applyFont="1"/>
    <xf numFmtId="43" fontId="46" fillId="0" borderId="0" xfId="51" applyFont="1"/>
    <xf numFmtId="0" fontId="46" fillId="2" borderId="18" xfId="0" applyFont="1" applyFill="1" applyBorder="1"/>
    <xf numFmtId="0" fontId="46" fillId="2" borderId="22" xfId="0" applyFont="1" applyFill="1" applyBorder="1"/>
    <xf numFmtId="0" fontId="46" fillId="2" borderId="23" xfId="0" applyFont="1" applyFill="1" applyBorder="1"/>
    <xf numFmtId="43" fontId="46" fillId="0" borderId="0" xfId="51" applyFont="1" applyAlignment="1">
      <alignment vertical="center"/>
    </xf>
    <xf numFmtId="0" fontId="46" fillId="0" borderId="0" xfId="0" applyFont="1" applyAlignment="1">
      <alignment horizontal="left" vertical="center"/>
    </xf>
    <xf numFmtId="0" fontId="46" fillId="0" borderId="0" xfId="0" applyFont="1" applyAlignment="1">
      <alignment horizontal="center"/>
    </xf>
    <xf numFmtId="0" fontId="50" fillId="0" borderId="0" xfId="0" applyFont="1" applyAlignment="1">
      <alignment horizontal="center" vertical="center"/>
    </xf>
    <xf numFmtId="0" fontId="42" fillId="52" borderId="53" xfId="0" applyFont="1" applyFill="1" applyBorder="1" applyAlignment="1">
      <alignment horizontal="center" vertical="center" wrapText="1"/>
    </xf>
    <xf numFmtId="0" fontId="51" fillId="0" borderId="0" xfId="0" applyFont="1" applyAlignment="1">
      <alignment horizontal="center" vertical="center" wrapText="1"/>
    </xf>
    <xf numFmtId="0" fontId="54" fillId="0" borderId="0" xfId="0" applyFont="1"/>
    <xf numFmtId="0" fontId="41" fillId="0" borderId="0" xfId="0" applyFont="1" applyAlignment="1">
      <alignment wrapText="1"/>
    </xf>
    <xf numFmtId="0" fontId="54" fillId="0" borderId="63" xfId="0" applyFont="1" applyBorder="1"/>
    <xf numFmtId="0" fontId="38" fillId="0" borderId="53" xfId="0" pivotButton="1" applyFont="1" applyBorder="1"/>
    <xf numFmtId="0" fontId="38" fillId="0" borderId="53" xfId="0" applyFont="1" applyBorder="1"/>
    <xf numFmtId="0" fontId="41" fillId="0" borderId="0" xfId="0" applyFont="1"/>
    <xf numFmtId="0" fontId="43" fillId="45" borderId="53" xfId="0" applyFont="1" applyFill="1" applyBorder="1" applyAlignment="1">
      <alignment horizontal="center" vertical="center"/>
    </xf>
    <xf numFmtId="0" fontId="54" fillId="53" borderId="63" xfId="0" applyFont="1" applyFill="1" applyBorder="1" applyAlignment="1">
      <alignment horizontal="left"/>
    </xf>
    <xf numFmtId="0" fontId="43" fillId="55" borderId="53" xfId="0" applyFont="1" applyFill="1" applyBorder="1" applyAlignment="1">
      <alignment horizontal="center" vertical="center" wrapText="1"/>
    </xf>
    <xf numFmtId="0" fontId="55" fillId="54" borderId="53" xfId="0" applyFont="1" applyFill="1" applyBorder="1" applyAlignment="1">
      <alignment horizontal="center" vertical="center" wrapText="1"/>
    </xf>
    <xf numFmtId="0" fontId="55" fillId="53" borderId="53" xfId="0" applyFont="1" applyFill="1" applyBorder="1" applyAlignment="1">
      <alignment horizontal="center" vertical="center" wrapText="1"/>
    </xf>
    <xf numFmtId="0" fontId="52" fillId="0" borderId="0" xfId="0" applyFont="1" applyAlignment="1">
      <alignment vertical="center" wrapText="1"/>
    </xf>
    <xf numFmtId="0" fontId="44" fillId="0" borderId="0" xfId="0" applyFont="1" applyAlignment="1">
      <alignment vertical="center" wrapText="1"/>
    </xf>
    <xf numFmtId="0" fontId="39" fillId="0" borderId="53" xfId="0" applyFont="1" applyBorder="1" applyAlignment="1">
      <alignment horizontal="left" wrapText="1"/>
    </xf>
    <xf numFmtId="0" fontId="39" fillId="56" borderId="53" xfId="0" applyFont="1" applyFill="1" applyBorder="1" applyAlignment="1">
      <alignment horizontal="center" vertical="center"/>
    </xf>
    <xf numFmtId="0" fontId="51" fillId="2" borderId="0" xfId="0" applyFont="1" applyFill="1" applyAlignment="1">
      <alignment horizontal="center" vertical="center" wrapText="1"/>
    </xf>
    <xf numFmtId="0" fontId="57" fillId="51" borderId="53" xfId="0" applyFont="1" applyFill="1" applyBorder="1" applyAlignment="1">
      <alignment horizontal="center" vertical="center" wrapText="1"/>
    </xf>
    <xf numFmtId="0" fontId="58" fillId="37" borderId="53" xfId="0" applyFont="1" applyFill="1" applyBorder="1" applyAlignment="1">
      <alignment horizontal="center" vertical="center" wrapText="1"/>
    </xf>
    <xf numFmtId="0" fontId="58" fillId="44" borderId="53" xfId="0" applyFont="1" applyFill="1" applyBorder="1" applyAlignment="1">
      <alignment horizontal="center" vertical="center" wrapText="1"/>
    </xf>
    <xf numFmtId="0" fontId="58" fillId="43" borderId="53" xfId="0" applyFont="1" applyFill="1" applyBorder="1" applyAlignment="1">
      <alignment horizontal="center" vertical="center" wrapText="1"/>
    </xf>
    <xf numFmtId="0" fontId="56" fillId="41" borderId="53" xfId="0" applyFont="1" applyFill="1" applyBorder="1" applyAlignment="1">
      <alignment horizontal="center" vertical="center" wrapText="1"/>
    </xf>
    <xf numFmtId="0" fontId="56" fillId="35" borderId="53" xfId="0" applyFont="1" applyFill="1" applyBorder="1" applyAlignment="1">
      <alignment horizontal="center" vertical="center" wrapText="1"/>
    </xf>
    <xf numFmtId="43" fontId="56" fillId="40" borderId="53" xfId="51" applyFont="1" applyFill="1" applyBorder="1" applyAlignment="1">
      <alignment horizontal="center" vertical="center" wrapText="1"/>
    </xf>
    <xf numFmtId="0" fontId="56" fillId="42" borderId="53" xfId="0" applyFont="1" applyFill="1" applyBorder="1" applyAlignment="1">
      <alignment horizontal="center" vertical="center" wrapText="1"/>
    </xf>
    <xf numFmtId="0" fontId="33" fillId="0" borderId="0" xfId="0" applyFont="1" applyAlignment="1">
      <alignment horizontal="center" vertical="top"/>
    </xf>
    <xf numFmtId="0" fontId="39" fillId="0" borderId="53" xfId="0" applyFont="1" applyBorder="1" applyAlignment="1">
      <alignment horizontal="center" vertical="center" wrapText="1"/>
    </xf>
    <xf numFmtId="164" fontId="39" fillId="0" borderId="53" xfId="0" applyNumberFormat="1" applyFont="1" applyBorder="1" applyAlignment="1">
      <alignment horizontal="center" vertical="center"/>
    </xf>
    <xf numFmtId="0" fontId="39" fillId="45" borderId="53" xfId="0" applyFont="1" applyFill="1" applyBorder="1" applyAlignment="1">
      <alignment wrapText="1"/>
    </xf>
    <xf numFmtId="0" fontId="39" fillId="49" borderId="53" xfId="0" applyFont="1" applyFill="1" applyBorder="1" applyAlignment="1">
      <alignment wrapText="1"/>
    </xf>
    <xf numFmtId="167" fontId="39" fillId="0" borderId="53" xfId="0" applyNumberFormat="1" applyFont="1" applyBorder="1" applyAlignment="1">
      <alignment horizontal="center" vertical="center"/>
    </xf>
    <xf numFmtId="43" fontId="39" fillId="45" borderId="53" xfId="51" applyFont="1" applyFill="1" applyBorder="1" applyAlignment="1">
      <alignment wrapText="1"/>
    </xf>
    <xf numFmtId="164" fontId="39" fillId="0" borderId="53" xfId="0" applyNumberFormat="1" applyFont="1" applyBorder="1" applyAlignment="1">
      <alignment horizontal="center" vertical="center" wrapText="1"/>
    </xf>
    <xf numFmtId="0" fontId="60" fillId="2" borderId="0" xfId="0" applyFont="1" applyFill="1" applyAlignment="1">
      <alignment horizontal="left" vertical="center" wrapText="1"/>
    </xf>
    <xf numFmtId="0" fontId="60" fillId="0" borderId="0" xfId="0" applyFont="1" applyAlignment="1">
      <alignment horizontal="left" vertical="center" wrapText="1"/>
    </xf>
    <xf numFmtId="0" fontId="44" fillId="39" borderId="53" xfId="0" applyFont="1" applyFill="1" applyBorder="1" applyAlignment="1">
      <alignment horizontal="left" vertical="top" wrapText="1"/>
    </xf>
    <xf numFmtId="0" fontId="33" fillId="0" borderId="0" xfId="0" applyFont="1" applyAlignment="1">
      <alignment horizontal="left" vertical="center"/>
    </xf>
    <xf numFmtId="0" fontId="31" fillId="36" borderId="48" xfId="0" applyFont="1" applyFill="1" applyBorder="1" applyAlignment="1">
      <alignment vertical="center" wrapText="1"/>
    </xf>
    <xf numFmtId="0" fontId="31" fillId="36" borderId="51" xfId="0" applyFont="1" applyFill="1" applyBorder="1" applyAlignment="1">
      <alignment vertical="center" wrapText="1"/>
    </xf>
    <xf numFmtId="0" fontId="31" fillId="36" borderId="49" xfId="0" applyFont="1" applyFill="1" applyBorder="1" applyAlignment="1">
      <alignment vertical="center" wrapText="1"/>
    </xf>
    <xf numFmtId="0" fontId="31" fillId="36" borderId="32" xfId="0" applyFont="1" applyFill="1" applyBorder="1" applyAlignment="1">
      <alignment vertical="center" wrapText="1"/>
    </xf>
    <xf numFmtId="0" fontId="31" fillId="36" borderId="21" xfId="0" applyFont="1" applyFill="1" applyBorder="1" applyAlignment="1">
      <alignment vertical="center" wrapText="1"/>
    </xf>
    <xf numFmtId="0" fontId="31" fillId="36" borderId="31" xfId="0" applyFont="1" applyFill="1" applyBorder="1" applyAlignment="1">
      <alignment vertical="center" wrapText="1"/>
    </xf>
    <xf numFmtId="0" fontId="51" fillId="2" borderId="0" xfId="0" applyFont="1" applyFill="1" applyAlignment="1">
      <alignment vertical="center" wrapText="1"/>
    </xf>
    <xf numFmtId="166" fontId="46" fillId="2" borderId="0" xfId="0" applyNumberFormat="1" applyFont="1" applyFill="1"/>
    <xf numFmtId="0" fontId="46" fillId="2" borderId="0" xfId="0" applyFont="1" applyFill="1"/>
    <xf numFmtId="0" fontId="34" fillId="0" borderId="0" xfId="0" applyFont="1" applyAlignment="1">
      <alignment vertical="center" wrapText="1"/>
    </xf>
    <xf numFmtId="0" fontId="32" fillId="0" borderId="0" xfId="0" applyFont="1" applyAlignment="1">
      <alignment horizontal="center" vertical="center"/>
    </xf>
    <xf numFmtId="0" fontId="61" fillId="2" borderId="0" xfId="0" applyFont="1" applyFill="1" applyAlignment="1">
      <alignment vertical="center" wrapText="1"/>
    </xf>
    <xf numFmtId="49" fontId="46" fillId="0" borderId="0" xfId="51" applyNumberFormat="1" applyFont="1" applyBorder="1" applyAlignment="1">
      <alignment horizontal="center" vertical="center"/>
    </xf>
    <xf numFmtId="49" fontId="29" fillId="0" borderId="0" xfId="51" applyNumberFormat="1" applyFont="1" applyBorder="1" applyAlignment="1">
      <alignment horizontal="center" vertical="center"/>
    </xf>
    <xf numFmtId="0" fontId="56" fillId="58" borderId="53" xfId="0" applyFont="1" applyFill="1" applyBorder="1" applyAlignment="1">
      <alignment horizontal="center" vertical="center" wrapText="1"/>
    </xf>
    <xf numFmtId="0" fontId="56" fillId="58" borderId="59" xfId="0" applyFont="1" applyFill="1" applyBorder="1" applyAlignment="1">
      <alignment horizontal="center" vertical="center" wrapText="1"/>
    </xf>
    <xf numFmtId="43" fontId="56" fillId="51" borderId="10" xfId="51" applyFont="1" applyFill="1" applyBorder="1" applyAlignment="1">
      <alignment horizontal="center" vertical="center" wrapText="1"/>
    </xf>
    <xf numFmtId="0" fontId="56" fillId="58" borderId="61" xfId="0" applyFont="1" applyFill="1" applyBorder="1" applyAlignment="1">
      <alignment horizontal="center" vertical="center" wrapText="1"/>
    </xf>
    <xf numFmtId="0" fontId="56" fillId="52" borderId="53" xfId="0" applyFont="1" applyFill="1" applyBorder="1" applyAlignment="1">
      <alignment horizontal="center" vertical="center" wrapText="1"/>
    </xf>
    <xf numFmtId="166" fontId="56" fillId="58" borderId="53" xfId="0" applyNumberFormat="1" applyFont="1" applyFill="1" applyBorder="1" applyAlignment="1">
      <alignment horizontal="center" vertical="center" wrapText="1"/>
    </xf>
    <xf numFmtId="49" fontId="39" fillId="38" borderId="59" xfId="51" applyNumberFormat="1" applyFont="1" applyFill="1" applyBorder="1" applyAlignment="1">
      <alignment horizontal="center" vertical="center" wrapText="1"/>
    </xf>
    <xf numFmtId="43" fontId="39" fillId="0" borderId="10" xfId="51" applyFont="1" applyBorder="1" applyAlignment="1">
      <alignment horizontal="center" vertical="center"/>
    </xf>
    <xf numFmtId="0" fontId="39" fillId="39" borderId="61" xfId="0" applyFont="1" applyFill="1" applyBorder="1" applyAlignment="1">
      <alignment horizontal="left" vertical="center" wrapText="1"/>
    </xf>
    <xf numFmtId="2" fontId="39" fillId="0" borderId="53" xfId="0" applyNumberFormat="1" applyFont="1" applyBorder="1"/>
    <xf numFmtId="166" fontId="39" fillId="0" borderId="53" xfId="51" applyNumberFormat="1" applyFont="1" applyBorder="1"/>
    <xf numFmtId="43" fontId="39" fillId="0" borderId="53" xfId="51" applyFont="1" applyBorder="1"/>
    <xf numFmtId="0" fontId="43" fillId="38" borderId="53" xfId="0" applyFont="1" applyFill="1" applyBorder="1" applyAlignment="1">
      <alignment vertical="center" wrapText="1"/>
    </xf>
    <xf numFmtId="49" fontId="39" fillId="38" borderId="59" xfId="0" applyNumberFormat="1" applyFont="1" applyFill="1" applyBorder="1" applyAlignment="1">
      <alignment horizontal="center" vertical="center" wrapText="1"/>
    </xf>
    <xf numFmtId="43" fontId="38" fillId="0" borderId="10" xfId="51" applyFont="1" applyBorder="1" applyAlignment="1">
      <alignment horizontal="center" vertical="center"/>
    </xf>
    <xf numFmtId="0" fontId="31" fillId="0" borderId="0" xfId="0" applyFont="1" applyAlignment="1">
      <alignment vertical="center"/>
    </xf>
    <xf numFmtId="0" fontId="62" fillId="2" borderId="0" xfId="0" applyFont="1" applyFill="1" applyAlignment="1">
      <alignment vertical="center" wrapText="1"/>
    </xf>
    <xf numFmtId="0" fontId="63" fillId="0" borderId="0" xfId="0" applyFont="1" applyAlignment="1">
      <alignment horizontal="left" vertical="center"/>
    </xf>
    <xf numFmtId="0" fontId="39" fillId="0" borderId="0" xfId="0" applyFont="1" applyAlignment="1">
      <alignment horizontal="left" vertical="center"/>
    </xf>
    <xf numFmtId="49" fontId="39" fillId="38" borderId="68" xfId="0" applyNumberFormat="1" applyFont="1" applyFill="1" applyBorder="1" applyAlignment="1">
      <alignment horizontal="center" vertical="center" wrapText="1"/>
    </xf>
    <xf numFmtId="43" fontId="38" fillId="0" borderId="11" xfId="51" applyFont="1" applyBorder="1" applyAlignment="1">
      <alignment horizontal="center" vertical="center"/>
    </xf>
    <xf numFmtId="0" fontId="39" fillId="39" borderId="69" xfId="0" applyFont="1" applyFill="1" applyBorder="1" applyAlignment="1">
      <alignment horizontal="left" vertical="center" wrapText="1"/>
    </xf>
    <xf numFmtId="0" fontId="39" fillId="0" borderId="67" xfId="0" applyFont="1" applyBorder="1" applyAlignment="1">
      <alignment horizontal="center" vertical="center" wrapText="1"/>
    </xf>
    <xf numFmtId="164" fontId="39" fillId="0" borderId="67" xfId="0" applyNumberFormat="1" applyFont="1" applyBorder="1" applyAlignment="1">
      <alignment horizontal="center" vertical="center" wrapText="1"/>
    </xf>
    <xf numFmtId="0" fontId="39" fillId="0" borderId="67" xfId="0" applyFont="1" applyBorder="1"/>
    <xf numFmtId="2" fontId="39" fillId="0" borderId="67" xfId="0" applyNumberFormat="1" applyFont="1" applyBorder="1"/>
    <xf numFmtId="166" fontId="39" fillId="0" borderId="67" xfId="51" applyNumberFormat="1" applyFont="1" applyBorder="1"/>
    <xf numFmtId="0" fontId="56" fillId="58" borderId="10" xfId="0" applyFont="1" applyFill="1" applyBorder="1" applyAlignment="1">
      <alignment horizontal="center" vertical="center" wrapText="1"/>
    </xf>
    <xf numFmtId="166" fontId="56" fillId="58" borderId="10" xfId="0" applyNumberFormat="1" applyFont="1" applyFill="1" applyBorder="1" applyAlignment="1">
      <alignment horizontal="center" vertical="center" wrapText="1"/>
    </xf>
    <xf numFmtId="0" fontId="31" fillId="2" borderId="0" xfId="0" applyFont="1" applyFill="1" applyAlignment="1">
      <alignment horizontal="left" vertical="center"/>
    </xf>
    <xf numFmtId="0" fontId="46" fillId="2" borderId="0" xfId="0" applyFont="1" applyFill="1" applyAlignment="1">
      <alignment horizontal="left" vertical="center"/>
    </xf>
    <xf numFmtId="0" fontId="46" fillId="2" borderId="0" xfId="0" applyFont="1" applyFill="1" applyAlignment="1">
      <alignment horizontal="left" vertical="center" wrapText="1"/>
    </xf>
    <xf numFmtId="0" fontId="46" fillId="2" borderId="0" xfId="0" applyFont="1" applyFill="1" applyAlignment="1">
      <alignment horizontal="center" vertical="center" wrapText="1"/>
    </xf>
    <xf numFmtId="0" fontId="31" fillId="2" borderId="0" xfId="0" applyFont="1" applyFill="1" applyAlignment="1">
      <alignment horizontal="center" vertical="center"/>
    </xf>
    <xf numFmtId="0" fontId="31" fillId="2" borderId="12" xfId="0" applyFont="1" applyFill="1" applyBorder="1"/>
    <xf numFmtId="0" fontId="31" fillId="2" borderId="13" xfId="0" applyFont="1" applyFill="1" applyBorder="1"/>
    <xf numFmtId="0" fontId="31" fillId="2" borderId="14" xfId="0" applyFont="1" applyFill="1" applyBorder="1"/>
    <xf numFmtId="0" fontId="31" fillId="57" borderId="48" xfId="0" applyFont="1" applyFill="1" applyBorder="1" applyAlignment="1">
      <alignment vertical="center" wrapText="1"/>
    </xf>
    <xf numFmtId="0" fontId="31" fillId="57" borderId="51" xfId="0" applyFont="1" applyFill="1" applyBorder="1" applyAlignment="1">
      <alignment vertical="center" wrapText="1"/>
    </xf>
    <xf numFmtId="0" fontId="31" fillId="57" borderId="49" xfId="0" applyFont="1" applyFill="1" applyBorder="1" applyAlignment="1">
      <alignment vertical="center" wrapText="1"/>
    </xf>
    <xf numFmtId="43" fontId="46" fillId="2" borderId="0" xfId="51" applyFont="1" applyFill="1"/>
    <xf numFmtId="0" fontId="63" fillId="2" borderId="0" xfId="0" applyFont="1" applyFill="1" applyAlignment="1">
      <alignment horizontal="left" vertical="center"/>
    </xf>
    <xf numFmtId="0" fontId="31" fillId="57" borderId="0" xfId="0" applyFont="1" applyFill="1" applyAlignment="1">
      <alignment vertical="center" wrapText="1"/>
    </xf>
    <xf numFmtId="0" fontId="39" fillId="0" borderId="53" xfId="0" applyFont="1" applyBorder="1" applyAlignment="1">
      <alignment horizontal="center" vertical="center" wrapText="1" readingOrder="1"/>
    </xf>
    <xf numFmtId="164" fontId="39" fillId="0" borderId="53" xfId="0" applyNumberFormat="1" applyFont="1" applyBorder="1" applyAlignment="1">
      <alignment horizontal="center" vertical="center" wrapText="1" readingOrder="1"/>
    </xf>
    <xf numFmtId="0" fontId="39" fillId="39" borderId="61" xfId="0" applyFont="1" applyFill="1" applyBorder="1" applyAlignment="1">
      <alignment horizontal="left" vertical="center" wrapText="1" readingOrder="1"/>
    </xf>
    <xf numFmtId="0" fontId="46" fillId="36" borderId="32" xfId="0" applyFont="1" applyFill="1" applyBorder="1" applyAlignment="1">
      <alignment vertical="center" wrapText="1"/>
    </xf>
    <xf numFmtId="0" fontId="46" fillId="36" borderId="21" xfId="0" applyFont="1" applyFill="1" applyBorder="1" applyAlignment="1">
      <alignment vertical="center" wrapText="1"/>
    </xf>
    <xf numFmtId="0" fontId="46" fillId="36" borderId="31" xfId="0" applyFont="1" applyFill="1" applyBorder="1" applyAlignment="1">
      <alignment vertical="center" wrapText="1"/>
    </xf>
    <xf numFmtId="0" fontId="31" fillId="2" borderId="0" xfId="0" applyFont="1" applyFill="1" applyAlignment="1">
      <alignment vertical="center" wrapText="1"/>
    </xf>
    <xf numFmtId="0" fontId="0" fillId="39" borderId="0" xfId="0" applyFill="1"/>
    <xf numFmtId="0" fontId="52" fillId="51" borderId="62" xfId="0" applyFont="1" applyFill="1" applyBorder="1" applyAlignment="1">
      <alignment vertical="center" wrapText="1"/>
    </xf>
    <xf numFmtId="0" fontId="52" fillId="51" borderId="0" xfId="0" applyFont="1" applyFill="1" applyAlignment="1">
      <alignment vertical="center" wrapText="1"/>
    </xf>
    <xf numFmtId="0" fontId="63" fillId="51" borderId="0" xfId="0" applyFont="1" applyFill="1" applyAlignment="1">
      <alignment horizontal="center" vertical="center" wrapText="1"/>
    </xf>
    <xf numFmtId="0" fontId="56" fillId="55" borderId="53" xfId="0" applyFont="1" applyFill="1" applyBorder="1" applyAlignment="1">
      <alignment horizontal="center" vertical="center" wrapText="1"/>
    </xf>
    <xf numFmtId="0" fontId="39" fillId="53" borderId="53" xfId="0" applyFont="1" applyFill="1" applyBorder="1" applyAlignment="1">
      <alignment wrapText="1"/>
    </xf>
    <xf numFmtId="0" fontId="39" fillId="53" borderId="53" xfId="0" applyFont="1" applyFill="1" applyBorder="1"/>
    <xf numFmtId="0" fontId="63" fillId="0" borderId="0" xfId="0" applyFont="1"/>
    <xf numFmtId="0" fontId="28" fillId="39" borderId="0" xfId="0" applyFont="1" applyFill="1"/>
    <xf numFmtId="0" fontId="32" fillId="59" borderId="0" xfId="0" applyFont="1" applyFill="1"/>
    <xf numFmtId="0" fontId="28" fillId="59" borderId="0" xfId="0" applyFont="1" applyFill="1"/>
    <xf numFmtId="2" fontId="39" fillId="0" borderId="53" xfId="0" applyNumberFormat="1" applyFont="1" applyBorder="1" applyAlignment="1">
      <alignment horizontal="right"/>
    </xf>
    <xf numFmtId="2" fontId="38" fillId="0" borderId="56" xfId="0" applyNumberFormat="1" applyFont="1" applyBorder="1" applyAlignment="1">
      <alignment horizontal="right"/>
    </xf>
    <xf numFmtId="2" fontId="38" fillId="0" borderId="28" xfId="0" applyNumberFormat="1" applyFont="1" applyBorder="1" applyAlignment="1">
      <alignment horizontal="right"/>
    </xf>
    <xf numFmtId="2" fontId="38" fillId="0" borderId="54" xfId="0" applyNumberFormat="1" applyFont="1" applyBorder="1" applyAlignment="1">
      <alignment horizontal="right"/>
    </xf>
    <xf numFmtId="2" fontId="38" fillId="0" borderId="55" xfId="0" applyNumberFormat="1" applyFont="1" applyBorder="1" applyAlignment="1">
      <alignment horizontal="right"/>
    </xf>
    <xf numFmtId="2" fontId="38" fillId="0" borderId="26" xfId="0" applyNumberFormat="1" applyFont="1" applyBorder="1" applyAlignment="1">
      <alignment horizontal="right"/>
    </xf>
    <xf numFmtId="2" fontId="38" fillId="0" borderId="27" xfId="0" applyNumberFormat="1" applyFont="1" applyBorder="1" applyAlignment="1">
      <alignment horizontal="right"/>
    </xf>
    <xf numFmtId="2" fontId="39" fillId="0" borderId="53" xfId="0" applyNumberFormat="1" applyFont="1" applyBorder="1" applyAlignment="1">
      <alignment horizontal="center" vertical="center"/>
    </xf>
    <xf numFmtId="0" fontId="39" fillId="2" borderId="0" xfId="0" applyFont="1" applyFill="1" applyAlignment="1">
      <alignment horizontal="left" vertical="center"/>
    </xf>
    <xf numFmtId="43" fontId="64" fillId="45" borderId="53" xfId="51" applyFont="1" applyFill="1" applyBorder="1" applyAlignment="1">
      <alignment wrapText="1"/>
    </xf>
    <xf numFmtId="43" fontId="65" fillId="45" borderId="53" xfId="51" applyFont="1" applyFill="1" applyBorder="1" applyAlignment="1">
      <alignment wrapText="1"/>
    </xf>
    <xf numFmtId="0" fontId="66" fillId="45" borderId="53" xfId="0" applyFont="1" applyFill="1" applyBorder="1" applyAlignment="1">
      <alignment wrapText="1"/>
    </xf>
    <xf numFmtId="43" fontId="67" fillId="45" borderId="53" xfId="51" applyFont="1" applyFill="1" applyBorder="1" applyAlignment="1">
      <alignment wrapText="1"/>
    </xf>
    <xf numFmtId="43" fontId="68" fillId="45" borderId="53" xfId="51" applyFont="1" applyFill="1" applyBorder="1" applyAlignment="1">
      <alignment wrapText="1"/>
    </xf>
    <xf numFmtId="0" fontId="68" fillId="45" borderId="53" xfId="0" applyFont="1" applyFill="1" applyBorder="1" applyAlignment="1">
      <alignment wrapText="1"/>
    </xf>
    <xf numFmtId="0" fontId="69" fillId="45" borderId="0" xfId="0" applyFont="1" applyFill="1" applyAlignment="1">
      <alignment wrapText="1"/>
    </xf>
    <xf numFmtId="43" fontId="70" fillId="45" borderId="53" xfId="51" applyFont="1" applyFill="1" applyBorder="1" applyAlignment="1">
      <alignment wrapText="1"/>
    </xf>
    <xf numFmtId="0" fontId="0" fillId="45" borderId="53" xfId="0" applyFill="1" applyBorder="1" applyAlignment="1">
      <alignment wrapText="1"/>
    </xf>
    <xf numFmtId="0" fontId="71" fillId="45" borderId="53" xfId="0" applyFont="1" applyFill="1" applyBorder="1" applyAlignment="1">
      <alignment wrapText="1"/>
    </xf>
    <xf numFmtId="43" fontId="72" fillId="39" borderId="67" xfId="51" applyFont="1" applyFill="1" applyBorder="1" applyAlignment="1">
      <alignment horizontal="center" vertical="center" wrapText="1"/>
    </xf>
    <xf numFmtId="0" fontId="39" fillId="49" borderId="53" xfId="0" applyFont="1" applyFill="1" applyBorder="1" applyAlignment="1" applyProtection="1">
      <alignment wrapText="1"/>
      <protection locked="0"/>
    </xf>
    <xf numFmtId="0" fontId="38" fillId="0" borderId="53" xfId="0" applyFont="1" applyBorder="1" applyAlignment="1">
      <alignment horizontal="left"/>
    </xf>
    <xf numFmtId="168" fontId="38" fillId="0" borderId="56" xfId="52" applyNumberFormat="1" applyFont="1" applyBorder="1" applyAlignment="1">
      <alignment horizontal="right"/>
    </xf>
    <xf numFmtId="168" fontId="38" fillId="0" borderId="28" xfId="52" applyNumberFormat="1" applyFont="1" applyBorder="1" applyAlignment="1">
      <alignment horizontal="right"/>
    </xf>
    <xf numFmtId="168" fontId="39" fillId="39" borderId="53" xfId="52" applyNumberFormat="1" applyFont="1" applyFill="1" applyBorder="1" applyAlignment="1">
      <alignment horizontal="right" indent="1"/>
    </xf>
    <xf numFmtId="0" fontId="39" fillId="0" borderId="65" xfId="0" applyFont="1" applyBorder="1" applyAlignment="1">
      <alignment horizontal="center" vertical="center"/>
    </xf>
    <xf numFmtId="168" fontId="39" fillId="0" borderId="53" xfId="52" applyNumberFormat="1" applyFont="1" applyFill="1" applyBorder="1" applyAlignment="1">
      <alignment horizontal="right" indent="1"/>
    </xf>
    <xf numFmtId="0" fontId="28" fillId="0" borderId="27" xfId="0" applyFont="1" applyBorder="1" applyAlignment="1">
      <alignment wrapText="1"/>
    </xf>
    <xf numFmtId="0" fontId="28" fillId="0" borderId="0" xfId="0" applyFont="1" applyAlignment="1">
      <alignment wrapText="1"/>
    </xf>
    <xf numFmtId="0" fontId="28" fillId="0" borderId="27" xfId="0" applyFont="1" applyBorder="1" applyAlignment="1">
      <alignment vertical="center" wrapText="1"/>
    </xf>
    <xf numFmtId="0" fontId="43" fillId="0" borderId="65" xfId="0" applyFont="1" applyBorder="1" applyAlignment="1">
      <alignment horizontal="center" vertical="top" wrapText="1"/>
    </xf>
    <xf numFmtId="0" fontId="44" fillId="39" borderId="53" xfId="0" applyFont="1" applyFill="1" applyBorder="1" applyAlignment="1">
      <alignment horizontal="center" vertical="top" wrapText="1"/>
    </xf>
    <xf numFmtId="43" fontId="72" fillId="39" borderId="67" xfId="51" applyFont="1" applyFill="1" applyBorder="1" applyAlignment="1">
      <alignment horizontal="left" vertical="center" wrapText="1"/>
    </xf>
    <xf numFmtId="0" fontId="43" fillId="38" borderId="70" xfId="0" applyFont="1" applyFill="1" applyBorder="1" applyAlignment="1">
      <alignment horizontal="left" vertical="center" wrapText="1"/>
    </xf>
    <xf numFmtId="0" fontId="43" fillId="38" borderId="65" xfId="0" applyFont="1" applyFill="1" applyBorder="1" applyAlignment="1">
      <alignment horizontal="left" vertical="top" wrapText="1"/>
    </xf>
    <xf numFmtId="0" fontId="43" fillId="38" borderId="66" xfId="0" applyFont="1" applyFill="1" applyBorder="1" applyAlignment="1">
      <alignment horizontal="left" vertical="top" wrapText="1"/>
    </xf>
    <xf numFmtId="0" fontId="43" fillId="38" borderId="70" xfId="0" applyFont="1" applyFill="1" applyBorder="1" applyAlignment="1">
      <alignment horizontal="left" vertical="top" wrapText="1"/>
    </xf>
    <xf numFmtId="0" fontId="43" fillId="38" borderId="53" xfId="0" applyFont="1" applyFill="1" applyBorder="1" applyAlignment="1">
      <alignment horizontal="left" vertical="top" wrapText="1"/>
    </xf>
    <xf numFmtId="0" fontId="39" fillId="38" borderId="59" xfId="0" applyFont="1" applyFill="1" applyBorder="1" applyAlignment="1">
      <alignment horizontal="center" vertical="center" wrapText="1"/>
    </xf>
    <xf numFmtId="0" fontId="52" fillId="51" borderId="62" xfId="0" applyFont="1" applyFill="1" applyBorder="1" applyAlignment="1">
      <alignment horizontal="center" vertical="center" wrapText="1"/>
    </xf>
    <xf numFmtId="0" fontId="52" fillId="51" borderId="0" xfId="0" applyFont="1" applyFill="1" applyAlignment="1">
      <alignment horizontal="center" vertical="center" wrapText="1"/>
    </xf>
    <xf numFmtId="0" fontId="39" fillId="2" borderId="0" xfId="0" applyFont="1" applyFill="1" applyAlignment="1">
      <alignment horizontal="left" vertical="center" wrapText="1"/>
    </xf>
    <xf numFmtId="0" fontId="51" fillId="0" borderId="0" xfId="0" applyFont="1" applyAlignment="1">
      <alignment horizontal="center" vertical="center" wrapText="1"/>
    </xf>
    <xf numFmtId="0" fontId="54" fillId="53" borderId="63" xfId="0" applyFont="1" applyFill="1" applyBorder="1" applyAlignment="1">
      <alignment horizontal="left"/>
    </xf>
    <xf numFmtId="0" fontId="53" fillId="52" borderId="0" xfId="0" applyFont="1" applyFill="1" applyAlignment="1">
      <alignment horizontal="center" vertical="center"/>
    </xf>
    <xf numFmtId="0" fontId="53" fillId="52" borderId="64" xfId="0" applyFont="1" applyFill="1" applyBorder="1" applyAlignment="1">
      <alignment horizontal="center" vertical="center"/>
    </xf>
    <xf numFmtId="0" fontId="54" fillId="0" borderId="0" xfId="0" applyFont="1" applyAlignment="1">
      <alignment horizontal="center" wrapText="1"/>
    </xf>
    <xf numFmtId="0" fontId="54" fillId="53" borderId="0" xfId="0" applyFont="1" applyFill="1" applyAlignment="1">
      <alignment horizontal="center"/>
    </xf>
    <xf numFmtId="0" fontId="53" fillId="52" borderId="59" xfId="0" applyFont="1" applyFill="1" applyBorder="1" applyAlignment="1">
      <alignment horizontal="center" vertical="center" wrapText="1"/>
    </xf>
    <xf numFmtId="0" fontId="42" fillId="52" borderId="60" xfId="0" applyFont="1" applyFill="1" applyBorder="1" applyAlignment="1">
      <alignment horizontal="center" vertical="center" wrapText="1"/>
    </xf>
    <xf numFmtId="0" fontId="42" fillId="52" borderId="61" xfId="0" applyFont="1" applyFill="1" applyBorder="1" applyAlignment="1">
      <alignment horizontal="center" vertical="center" wrapText="1"/>
    </xf>
    <xf numFmtId="0" fontId="73" fillId="0" borderId="0" xfId="0" applyFont="1" applyAlignment="1">
      <alignment horizontal="left" vertical="top" wrapText="1"/>
    </xf>
    <xf numFmtId="0" fontId="44" fillId="60" borderId="0" xfId="0" applyFont="1" applyFill="1" applyAlignment="1">
      <alignment horizontal="center" vertical="center" wrapText="1"/>
    </xf>
    <xf numFmtId="0" fontId="53" fillId="52" borderId="53" xfId="0" applyFont="1" applyFill="1" applyBorder="1" applyAlignment="1">
      <alignment horizontal="center" vertical="center" wrapText="1"/>
    </xf>
    <xf numFmtId="0" fontId="55" fillId="54" borderId="53" xfId="0" applyFont="1" applyFill="1" applyBorder="1" applyAlignment="1">
      <alignment horizontal="center" vertical="center" wrapText="1"/>
    </xf>
    <xf numFmtId="0" fontId="55" fillId="54" borderId="65" xfId="0" applyFont="1" applyFill="1" applyBorder="1" applyAlignment="1">
      <alignment horizontal="center" vertical="center" wrapText="1"/>
    </xf>
    <xf numFmtId="0" fontId="55" fillId="54" borderId="67" xfId="0" applyFont="1" applyFill="1" applyBorder="1" applyAlignment="1">
      <alignment horizontal="center" vertical="center" wrapText="1"/>
    </xf>
    <xf numFmtId="0" fontId="44" fillId="54" borderId="53" xfId="0" applyFont="1" applyFill="1" applyBorder="1" applyAlignment="1">
      <alignment horizontal="center" vertical="center" wrapText="1"/>
    </xf>
    <xf numFmtId="0" fontId="59" fillId="58" borderId="53" xfId="0" applyFont="1" applyFill="1" applyBorder="1" applyAlignment="1">
      <alignment horizontal="center" vertical="center" wrapText="1"/>
    </xf>
    <xf numFmtId="0" fontId="44" fillId="39" borderId="53" xfId="0" applyFont="1" applyFill="1" applyBorder="1" applyAlignment="1">
      <alignment horizontal="left" vertical="top" wrapText="1"/>
    </xf>
    <xf numFmtId="0" fontId="43" fillId="0" borderId="65" xfId="0" applyFont="1" applyBorder="1" applyAlignment="1">
      <alignment horizontal="center" vertical="top" wrapText="1"/>
    </xf>
    <xf numFmtId="0" fontId="43" fillId="0" borderId="66" xfId="0" applyFont="1" applyBorder="1" applyAlignment="1">
      <alignment horizontal="center" vertical="top" wrapText="1"/>
    </xf>
    <xf numFmtId="0" fontId="43" fillId="0" borderId="67" xfId="0" applyFont="1" applyBorder="1" applyAlignment="1">
      <alignment horizontal="center" vertical="top" wrapText="1"/>
    </xf>
    <xf numFmtId="0" fontId="43" fillId="0" borderId="71" xfId="0" applyFont="1" applyBorder="1" applyAlignment="1">
      <alignment horizontal="center" vertical="top" wrapText="1"/>
    </xf>
    <xf numFmtId="0" fontId="51" fillId="55" borderId="0" xfId="0" applyFont="1" applyFill="1" applyAlignment="1">
      <alignment horizontal="center" vertical="center" wrapText="1"/>
    </xf>
    <xf numFmtId="0" fontId="51" fillId="55" borderId="63" xfId="0" applyFont="1" applyFill="1" applyBorder="1" applyAlignment="1">
      <alignment horizontal="center" vertical="center" wrapText="1"/>
    </xf>
    <xf numFmtId="0" fontId="49" fillId="36" borderId="48" xfId="0" applyFont="1" applyFill="1" applyBorder="1" applyAlignment="1">
      <alignment horizontal="center" vertical="center" wrapText="1"/>
    </xf>
    <xf numFmtId="0" fontId="49" fillId="36" borderId="49" xfId="0" applyFont="1" applyFill="1" applyBorder="1" applyAlignment="1">
      <alignment horizontal="center" vertical="center" wrapText="1"/>
    </xf>
    <xf numFmtId="0" fontId="49" fillId="36" borderId="32" xfId="0" applyFont="1" applyFill="1" applyBorder="1" applyAlignment="1">
      <alignment horizontal="center" vertical="center" wrapText="1"/>
    </xf>
    <xf numFmtId="0" fontId="49" fillId="36" borderId="31" xfId="0" applyFont="1" applyFill="1" applyBorder="1" applyAlignment="1">
      <alignment horizontal="center" vertical="center" wrapText="1"/>
    </xf>
    <xf numFmtId="0" fontId="43" fillId="0" borderId="53" xfId="0" applyFont="1" applyBorder="1" applyAlignment="1">
      <alignment horizontal="center" vertical="top" wrapText="1"/>
    </xf>
    <xf numFmtId="43" fontId="56" fillId="40" borderId="59" xfId="51" applyFont="1" applyFill="1" applyBorder="1" applyAlignment="1">
      <alignment horizontal="center" vertical="center" wrapText="1"/>
    </xf>
    <xf numFmtId="43" fontId="56" fillId="40" borderId="60" xfId="51" applyFont="1" applyFill="1" applyBorder="1" applyAlignment="1">
      <alignment horizontal="center" vertical="center" wrapText="1"/>
    </xf>
    <xf numFmtId="43" fontId="56" fillId="40" borderId="61" xfId="51" applyFont="1" applyFill="1" applyBorder="1" applyAlignment="1">
      <alignment horizontal="center" vertical="center" wrapText="1"/>
    </xf>
    <xf numFmtId="0" fontId="31" fillId="36" borderId="48" xfId="0" applyFont="1" applyFill="1" applyBorder="1" applyAlignment="1">
      <alignment horizontal="center" vertical="center" wrapText="1"/>
    </xf>
    <xf numFmtId="0" fontId="31" fillId="36" borderId="51" xfId="0" applyFont="1" applyFill="1" applyBorder="1" applyAlignment="1">
      <alignment horizontal="center" vertical="center" wrapText="1"/>
    </xf>
    <xf numFmtId="0" fontId="31" fillId="36" borderId="49" xfId="0" applyFont="1" applyFill="1" applyBorder="1" applyAlignment="1">
      <alignment horizontal="center" vertical="center" wrapText="1"/>
    </xf>
    <xf numFmtId="0" fontId="31" fillId="36" borderId="32" xfId="0" applyFont="1" applyFill="1" applyBorder="1" applyAlignment="1">
      <alignment horizontal="center" vertical="center" wrapText="1"/>
    </xf>
    <xf numFmtId="0" fontId="31" fillId="36" borderId="21" xfId="0" applyFont="1" applyFill="1" applyBorder="1" applyAlignment="1">
      <alignment horizontal="center" vertical="center" wrapText="1"/>
    </xf>
    <xf numFmtId="0" fontId="31" fillId="36" borderId="31" xfId="0" applyFont="1" applyFill="1" applyBorder="1" applyAlignment="1">
      <alignment horizontal="center" vertical="center" wrapText="1"/>
    </xf>
    <xf numFmtId="0" fontId="44" fillId="39" borderId="65" xfId="0" applyFont="1" applyFill="1" applyBorder="1" applyAlignment="1">
      <alignment horizontal="center" vertical="top" wrapText="1"/>
    </xf>
    <xf numFmtId="0" fontId="44" fillId="39" borderId="66" xfId="0" applyFont="1" applyFill="1" applyBorder="1" applyAlignment="1">
      <alignment horizontal="center" vertical="top" wrapText="1"/>
    </xf>
    <xf numFmtId="0" fontId="44" fillId="39" borderId="67" xfId="0" applyFont="1" applyFill="1" applyBorder="1" applyAlignment="1">
      <alignment horizontal="center" vertical="top" wrapText="1"/>
    </xf>
    <xf numFmtId="0" fontId="43" fillId="38" borderId="65" xfId="0" applyFont="1" applyFill="1" applyBorder="1" applyAlignment="1">
      <alignment horizontal="left" vertical="top" wrapText="1"/>
    </xf>
    <xf numFmtId="0" fontId="43" fillId="38" borderId="71" xfId="0" applyFont="1" applyFill="1" applyBorder="1" applyAlignment="1">
      <alignment horizontal="left" vertical="top" wrapText="1"/>
    </xf>
    <xf numFmtId="0" fontId="44" fillId="39" borderId="71" xfId="0" applyFont="1" applyFill="1" applyBorder="1" applyAlignment="1">
      <alignment horizontal="center" vertical="top" wrapText="1"/>
    </xf>
    <xf numFmtId="0" fontId="43" fillId="38" borderId="67" xfId="0" applyFont="1" applyFill="1" applyBorder="1" applyAlignment="1">
      <alignment horizontal="left" vertical="top" wrapText="1"/>
    </xf>
    <xf numFmtId="0" fontId="43" fillId="38" borderId="66" xfId="0" applyFont="1" applyFill="1" applyBorder="1" applyAlignment="1">
      <alignment horizontal="left" vertical="top" wrapText="1"/>
    </xf>
    <xf numFmtId="0" fontId="46" fillId="36" borderId="48" xfId="0" applyFont="1" applyFill="1" applyBorder="1" applyAlignment="1">
      <alignment horizontal="center" vertical="center" wrapText="1"/>
    </xf>
    <xf numFmtId="0" fontId="46" fillId="36" borderId="51" xfId="0" applyFont="1" applyFill="1" applyBorder="1" applyAlignment="1">
      <alignment horizontal="center" vertical="center" wrapText="1"/>
    </xf>
    <xf numFmtId="0" fontId="46" fillId="36" borderId="49" xfId="0" applyFont="1" applyFill="1" applyBorder="1" applyAlignment="1">
      <alignment horizontal="center" vertical="center" wrapText="1"/>
    </xf>
    <xf numFmtId="0" fontId="46" fillId="36" borderId="32" xfId="0" applyFont="1" applyFill="1" applyBorder="1" applyAlignment="1">
      <alignment horizontal="center" vertical="center" wrapText="1"/>
    </xf>
    <xf numFmtId="0" fontId="46" fillId="36" borderId="21" xfId="0" applyFont="1" applyFill="1" applyBorder="1" applyAlignment="1">
      <alignment horizontal="center" vertical="center" wrapText="1"/>
    </xf>
    <xf numFmtId="0" fontId="46" fillId="36" borderId="31" xfId="0" applyFont="1" applyFill="1" applyBorder="1" applyAlignment="1">
      <alignment horizontal="center" vertical="center" wrapText="1"/>
    </xf>
    <xf numFmtId="0" fontId="44" fillId="39" borderId="53" xfId="0" applyFont="1" applyFill="1" applyBorder="1" applyAlignment="1">
      <alignment horizontal="center" vertical="top" wrapText="1"/>
    </xf>
    <xf numFmtId="0" fontId="43" fillId="38" borderId="65" xfId="0" applyFont="1" applyFill="1" applyBorder="1" applyAlignment="1">
      <alignment horizontal="left" vertical="center" wrapText="1"/>
    </xf>
    <xf numFmtId="0" fontId="43" fillId="38" borderId="67" xfId="0" applyFont="1" applyFill="1" applyBorder="1" applyAlignment="1">
      <alignment horizontal="left" vertical="center" wrapText="1"/>
    </xf>
    <xf numFmtId="0" fontId="27" fillId="2" borderId="24"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25" xfId="0" applyFont="1" applyFill="1" applyBorder="1" applyAlignment="1">
      <alignment horizontal="center" vertical="center" wrapText="1"/>
    </xf>
  </cellXfs>
  <cellStyles count="53">
    <cellStyle name="20% - Accent1" xfId="27" builtinId="30" customBuiltin="1"/>
    <cellStyle name="20% - Accent2" xfId="30" builtinId="34" customBuiltin="1"/>
    <cellStyle name="20% - Accent3" xfId="33" builtinId="38" customBuiltin="1"/>
    <cellStyle name="20% - Accent4" xfId="36" builtinId="42" customBuiltin="1"/>
    <cellStyle name="20% - Accent5" xfId="39" builtinId="46" customBuiltin="1"/>
    <cellStyle name="20% - Accent6" xfId="42" builtinId="50" customBuiltin="1"/>
    <cellStyle name="40% - Accent1" xfId="28" builtinId="31" customBuiltin="1"/>
    <cellStyle name="40% - Accent2" xfId="31" builtinId="35" customBuiltin="1"/>
    <cellStyle name="40% - Accent3" xfId="34" builtinId="39" customBuiltin="1"/>
    <cellStyle name="40% - Accent4" xfId="37" builtinId="43" customBuiltin="1"/>
    <cellStyle name="40% - Accent5" xfId="40" builtinId="47" customBuiltin="1"/>
    <cellStyle name="40% - Accent6" xfId="43" builtinId="51" customBuiltin="1"/>
    <cellStyle name="60% - Accent1 2" xfId="45" xr:uid="{00000000-0005-0000-0000-00000C000000}"/>
    <cellStyle name="60% - Accent2 2" xfId="46" xr:uid="{00000000-0005-0000-0000-00000D000000}"/>
    <cellStyle name="60% - Accent3 2" xfId="47" xr:uid="{00000000-0005-0000-0000-00000E000000}"/>
    <cellStyle name="60% - Accent4 2" xfId="48" xr:uid="{00000000-0005-0000-0000-00000F000000}"/>
    <cellStyle name="60% - Accent5 2" xfId="49" xr:uid="{00000000-0005-0000-0000-000010000000}"/>
    <cellStyle name="60% - Accent6 2" xfId="50" xr:uid="{00000000-0005-0000-0000-000011000000}"/>
    <cellStyle name="Accent1" xfId="26" builtinId="29" customBuiltin="1"/>
    <cellStyle name="Accent2" xfId="29" builtinId="33" customBuiltin="1"/>
    <cellStyle name="Accent3" xfId="32" builtinId="37" customBuiltin="1"/>
    <cellStyle name="Accent4" xfId="35" builtinId="41" customBuiltin="1"/>
    <cellStyle name="Accent5" xfId="38" builtinId="45" customBuiltin="1"/>
    <cellStyle name="Accent6" xfId="41" builtinId="49" customBuiltin="1"/>
    <cellStyle name="Bad" xfId="16" builtinId="27" customBuiltin="1"/>
    <cellStyle name="Calculation" xfId="19" builtinId="22" customBuiltin="1"/>
    <cellStyle name="Check Cell" xfId="21" builtinId="23" customBuiltin="1"/>
    <cellStyle name="Comma" xfId="51" builtinId="3"/>
    <cellStyle name="Currency 2" xfId="3" xr:uid="{00000000-0005-0000-0000-00001B000000}"/>
    <cellStyle name="Currency 3" xfId="5" xr:uid="{00000000-0005-0000-0000-00001C000000}"/>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2" xfId="2" xr:uid="{00000000-0005-0000-0000-000024000000}"/>
    <cellStyle name="Input" xfId="17" builtinId="20" customBuiltin="1"/>
    <cellStyle name="Linked Cell" xfId="20" builtinId="24" customBuiltin="1"/>
    <cellStyle name="Neutral 2" xfId="44" xr:uid="{00000000-0005-0000-0000-000027000000}"/>
    <cellStyle name="Normal" xfId="0" builtinId="0"/>
    <cellStyle name="Normal 2" xfId="1" xr:uid="{00000000-0005-0000-0000-000029000000}"/>
    <cellStyle name="Normal 2 2" xfId="9" xr:uid="{00000000-0005-0000-0000-00002A000000}"/>
    <cellStyle name="Normal 3" xfId="6" xr:uid="{00000000-0005-0000-0000-00002B000000}"/>
    <cellStyle name="Normal 4" xfId="7" xr:uid="{00000000-0005-0000-0000-00002C000000}"/>
    <cellStyle name="Normal 5" xfId="8" xr:uid="{00000000-0005-0000-0000-00002D000000}"/>
    <cellStyle name="Note" xfId="23" builtinId="10" customBuiltin="1"/>
    <cellStyle name="Output" xfId="18" builtinId="21" customBuiltin="1"/>
    <cellStyle name="Percent" xfId="52" builtinId="5"/>
    <cellStyle name="Percent 2" xfId="4" xr:uid="{00000000-0005-0000-0000-000030000000}"/>
    <cellStyle name="Title" xfId="10" builtinId="15" customBuiltin="1"/>
    <cellStyle name="Total" xfId="25" builtinId="25" customBuiltin="1"/>
    <cellStyle name="Warning Text" xfId="22" builtinId="11" customBuiltin="1"/>
  </cellStyles>
  <dxfs count="240">
    <dxf>
      <font>
        <color theme="0" tint="-4.9989318521683403E-2"/>
      </font>
      <fill>
        <patternFill>
          <bgColor theme="0" tint="-4.9989318521683403E-2"/>
        </patternFill>
      </fill>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theme="7" tint="0.79998168889431442"/>
        </patternFill>
      </fill>
      <border>
        <left style="thin">
          <color auto="1"/>
        </left>
        <right style="thin">
          <color auto="1"/>
        </right>
        <vertical/>
        <horizontal/>
      </border>
    </dxf>
    <dxf>
      <fill>
        <patternFill>
          <bgColor theme="7" tint="0.79998168889431442"/>
        </patternFill>
      </fill>
      <border>
        <left style="thin">
          <color auto="1"/>
        </left>
        <right style="thin">
          <color auto="1"/>
        </right>
        <top style="thin">
          <color auto="1"/>
        </top>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fill>
        <patternFill>
          <bgColor rgb="FFFFF2C9"/>
        </patternFill>
      </fill>
    </dxf>
    <dxf>
      <fill>
        <patternFill>
          <bgColor rgb="FFDBECD0"/>
        </patternFill>
      </fill>
    </dxf>
    <dxf>
      <fill>
        <patternFill>
          <bgColor rgb="FFD1E7FF"/>
        </patternFill>
      </fill>
    </dxf>
    <dxf>
      <fill>
        <patternFill>
          <bgColor rgb="FFDBECD0"/>
        </patternFill>
      </fill>
    </dxf>
    <dxf>
      <fill>
        <patternFill>
          <bgColor theme="5" tint="0.79998168889431442"/>
        </patternFill>
      </fill>
    </dxf>
    <dxf>
      <fill>
        <patternFill>
          <bgColor rgb="FFDBECD0"/>
        </patternFill>
      </fill>
    </dxf>
    <dxf>
      <fill>
        <patternFill>
          <bgColor theme="5" tint="0.79998168889431442"/>
        </patternFill>
      </fill>
    </dxf>
    <dxf>
      <fill>
        <patternFill>
          <bgColor rgb="FFDBECD0"/>
        </patternFill>
      </fill>
    </dxf>
    <dxf>
      <fill>
        <patternFill>
          <bgColor theme="5" tint="0.79998168889431442"/>
        </patternFill>
      </fill>
    </dxf>
    <dxf>
      <fill>
        <patternFill>
          <bgColor rgb="FFDBECD0"/>
        </patternFill>
      </fill>
    </dxf>
    <dxf>
      <fill>
        <patternFill>
          <bgColor theme="5" tint="0.79998168889431442"/>
        </patternFill>
      </fill>
    </dxf>
    <dxf>
      <fill>
        <patternFill>
          <bgColor rgb="FFDBECD0"/>
        </patternFill>
      </fill>
    </dxf>
    <dxf>
      <fill>
        <patternFill>
          <bgColor theme="5" tint="0.79998168889431442"/>
        </patternFill>
      </fill>
    </dxf>
    <dxf>
      <fill>
        <patternFill>
          <bgColor rgb="FFFFFFB9"/>
        </patternFill>
      </fill>
    </dxf>
    <dxf>
      <fill>
        <patternFill>
          <bgColor rgb="FF71D0F3"/>
        </patternFill>
      </fill>
    </dxf>
    <dxf>
      <fill>
        <patternFill>
          <bgColor rgb="FFFFD700"/>
        </patternFill>
      </fill>
    </dxf>
    <dxf>
      <fill>
        <patternFill>
          <bgColor rgb="FFC0C0C0"/>
        </patternFill>
      </fill>
    </dxf>
    <dxf>
      <fill>
        <patternFill>
          <bgColor rgb="FFCD7F32"/>
        </patternFill>
      </fill>
    </dxf>
    <dxf>
      <fill>
        <patternFill>
          <bgColor rgb="FFFFFFB9"/>
        </patternFill>
      </fill>
    </dxf>
    <dxf>
      <fill>
        <patternFill>
          <bgColor rgb="FF00B050"/>
        </patternFill>
      </fill>
    </dxf>
    <dxf>
      <fill>
        <patternFill>
          <bgColor theme="6"/>
        </patternFill>
      </fill>
    </dxf>
    <dxf>
      <fill>
        <patternFill>
          <bgColor rgb="FFD8E4BC"/>
        </patternFill>
      </fill>
    </dxf>
    <dxf>
      <fill>
        <patternFill>
          <bgColor rgb="FFD8E4BC"/>
        </patternFill>
      </fill>
    </dxf>
    <dxf>
      <fill>
        <patternFill>
          <bgColor rgb="FFFFC000"/>
        </patternFill>
      </fill>
    </dxf>
    <dxf>
      <fill>
        <patternFill>
          <bgColor rgb="FFFF8181"/>
        </patternFill>
      </fill>
    </dxf>
    <dxf>
      <fill>
        <patternFill>
          <bgColor rgb="FFDCE6F1"/>
        </patternFill>
      </fill>
    </dxf>
    <dxf>
      <font>
        <color theme="0" tint="-4.9989318521683403E-2"/>
      </font>
      <fill>
        <patternFill>
          <bgColor rgb="FFDCE6F1"/>
        </patternFill>
      </fill>
    </dxf>
    <dxf>
      <fill>
        <patternFill>
          <bgColor rgb="FFDCE6F1"/>
        </patternFill>
      </fill>
    </dxf>
    <dxf>
      <border>
        <bottom style="thin">
          <color theme="1"/>
        </bottom>
        <vertical/>
        <horizontal/>
      </border>
    </dxf>
    <dxf>
      <border>
        <left/>
        <right/>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border>
        <left/>
        <right/>
        <top/>
        <bottom/>
        <vertical/>
        <horizontal/>
      </border>
    </dxf>
    <dxf>
      <border>
        <left/>
        <right/>
        <top style="thin">
          <color theme="0" tint="-0.24994659260841701"/>
        </top>
        <bottom/>
        <vertical/>
        <horizontal/>
      </border>
    </dxf>
    <dxf>
      <fill>
        <patternFill>
          <bgColor rgb="FF71D0F3"/>
        </patternFill>
      </fill>
    </dxf>
    <dxf>
      <fill>
        <patternFill>
          <bgColor rgb="FFFFD700"/>
        </patternFill>
      </fill>
    </dxf>
    <dxf>
      <fill>
        <patternFill>
          <bgColor rgb="FFC0C0C0"/>
        </patternFill>
      </fill>
    </dxf>
    <dxf>
      <fill>
        <patternFill>
          <bgColor rgb="FFCD7F32"/>
        </patternFill>
      </fill>
    </dxf>
    <dxf>
      <font>
        <color theme="0" tint="-4.9989318521683403E-2"/>
      </font>
      <fill>
        <patternFill>
          <bgColor theme="0" tint="-4.9989318521683403E-2"/>
        </patternFill>
      </fill>
    </dxf>
    <dxf>
      <fill>
        <patternFill>
          <bgColor theme="0" tint="-4.9989318521683403E-2"/>
        </patternFill>
      </fill>
    </dxf>
    <dxf>
      <border>
        <bottom style="thin">
          <color theme="1"/>
        </bottom>
        <vertical/>
        <horizontal/>
      </border>
    </dxf>
    <dxf>
      <border>
        <left/>
        <right/>
        <top/>
        <bottom/>
        <vertical/>
        <horizontal/>
      </border>
    </dxf>
    <dxf>
      <fill>
        <patternFill>
          <bgColor rgb="FFFFFFB9"/>
        </patternFill>
      </fill>
    </dxf>
    <dxf>
      <fill>
        <patternFill>
          <bgColor rgb="FF00B050"/>
        </patternFill>
      </fill>
    </dxf>
    <dxf>
      <fill>
        <patternFill>
          <bgColor theme="6"/>
        </patternFill>
      </fill>
    </dxf>
    <dxf>
      <fill>
        <patternFill>
          <bgColor rgb="FFD8E4BC"/>
        </patternFill>
      </fill>
    </dxf>
    <dxf>
      <fill>
        <patternFill>
          <bgColor rgb="FFD8E4BC"/>
        </patternFill>
      </fill>
    </dxf>
    <dxf>
      <fill>
        <patternFill>
          <bgColor rgb="FFFFC000"/>
        </patternFill>
      </fill>
    </dxf>
    <dxf>
      <fill>
        <patternFill>
          <bgColor rgb="FFFF8181"/>
        </patternFill>
      </fill>
    </dxf>
    <dxf>
      <fill>
        <patternFill>
          <bgColor rgb="FF71D0F3"/>
        </patternFill>
      </fill>
    </dxf>
    <dxf>
      <fill>
        <patternFill>
          <bgColor rgb="FFFFD700"/>
        </patternFill>
      </fill>
    </dxf>
    <dxf>
      <fill>
        <patternFill>
          <bgColor rgb="FFC0C0C0"/>
        </patternFill>
      </fill>
    </dxf>
    <dxf>
      <fill>
        <patternFill>
          <bgColor rgb="FFCD7F32"/>
        </patternFill>
      </fill>
    </dxf>
    <dxf>
      <font>
        <color theme="0" tint="-4.9989318521683403E-2"/>
      </font>
      <fill>
        <patternFill>
          <bgColor theme="0" tint="-4.9989318521683403E-2"/>
        </patternFill>
      </fill>
    </dxf>
    <dxf>
      <fill>
        <patternFill>
          <bgColor theme="0" tint="-4.9989318521683403E-2"/>
        </patternFill>
      </fill>
    </dxf>
    <dxf>
      <border>
        <bottom style="thin">
          <color theme="1"/>
        </bottom>
        <vertical/>
        <horizontal/>
      </border>
    </dxf>
    <dxf>
      <border>
        <left/>
        <right/>
        <top/>
        <bottom/>
        <vertical/>
        <horizontal/>
      </border>
    </dxf>
    <dxf>
      <fill>
        <patternFill>
          <bgColor rgb="FF00B050"/>
        </patternFill>
      </fill>
    </dxf>
    <dxf>
      <fill>
        <patternFill>
          <bgColor theme="6"/>
        </patternFill>
      </fill>
    </dxf>
    <dxf>
      <fill>
        <patternFill>
          <bgColor rgb="FFD8E4BC"/>
        </patternFill>
      </fill>
    </dxf>
    <dxf>
      <fill>
        <patternFill>
          <bgColor rgb="FFD8E4BC"/>
        </patternFill>
      </fill>
    </dxf>
    <dxf>
      <fill>
        <patternFill>
          <bgColor rgb="FFFFC000"/>
        </patternFill>
      </fill>
    </dxf>
    <dxf>
      <fill>
        <patternFill>
          <bgColor rgb="FFFFFFB9"/>
        </patternFill>
      </fill>
    </dxf>
    <dxf>
      <fill>
        <patternFill>
          <bgColor rgb="FFFF8181"/>
        </patternFill>
      </fill>
    </dxf>
    <dxf>
      <alignment wrapText="1"/>
    </dxf>
    <dxf>
      <font>
        <b val="0"/>
      </font>
    </dxf>
    <dxf>
      <font>
        <b val="0"/>
      </font>
    </dxf>
    <dxf>
      <font>
        <b val="0"/>
      </font>
    </dxf>
    <dxf>
      <font>
        <sz val="14"/>
      </font>
    </dxf>
    <dxf>
      <font>
        <sz val="14"/>
      </font>
    </dxf>
    <dxf>
      <font>
        <sz val="14"/>
      </font>
    </dxf>
    <dxf>
      <font>
        <name val="Verdana Pro"/>
        <family val="2"/>
        <scheme val="none"/>
      </font>
    </dxf>
    <dxf>
      <font>
        <name val="Verdana Pro"/>
        <family val="2"/>
        <scheme val="none"/>
      </font>
    </dxf>
    <dxf>
      <font>
        <name val="Verdana Pro"/>
        <family val="2"/>
        <scheme val="none"/>
      </font>
    </dxf>
    <dxf>
      <font>
        <color theme="1" tint="0.14999847407452621"/>
      </font>
    </dxf>
    <dxf>
      <font>
        <color theme="1" tint="0.14999847407452621"/>
      </font>
    </dxf>
    <dxf>
      <font>
        <color theme="1" tint="0.14999847407452621"/>
      </font>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color theme="1" tint="0.249977111117893"/>
      </font>
    </dxf>
    <dxf>
      <font>
        <color theme="1" tint="0.249977111117893"/>
      </font>
    </dxf>
    <dxf>
      <font>
        <color theme="1" tint="0.249977111117893"/>
      </font>
    </dxf>
    <dxf>
      <font>
        <sz val="14"/>
      </font>
    </dxf>
    <dxf>
      <font>
        <sz val="14"/>
      </font>
    </dxf>
    <dxf>
      <font>
        <sz val="14"/>
      </font>
    </dxf>
    <dxf>
      <border>
        <horizontal style="thin">
          <color theme="0" tint="-0.34998626667073579"/>
        </horizontal>
      </border>
    </dxf>
    <dxf>
      <border>
        <horizontal style="thin">
          <color theme="0" tint="-0.34998626667073579"/>
        </horizontal>
      </border>
    </dxf>
    <dxf>
      <border>
        <horizontal style="thin">
          <color theme="0" tint="-0.34998626667073579"/>
        </horizontal>
      </border>
    </dxf>
    <dxf>
      <border>
        <horizontal style="thin">
          <color theme="0" tint="-0.34998626667073579"/>
        </horizontal>
      </border>
    </dxf>
    <dxf>
      <border>
        <horizontal style="thin">
          <color theme="0" tint="-0.34998626667073579"/>
        </horizontal>
      </border>
    </dxf>
    <dxf>
      <border>
        <horizontal style="thin">
          <color theme="0" tint="-0.34998626667073579"/>
        </horizontal>
      </border>
    </dxf>
    <dxf>
      <border>
        <horizontal style="thin">
          <color theme="0" tint="-0.34998626667073579"/>
        </horizontal>
      </border>
    </dxf>
    <dxf>
      <fill>
        <patternFill>
          <bgColor rgb="FF4F81BD"/>
        </patternFill>
      </fill>
    </dxf>
    <dxf>
      <border>
        <horizontal style="thin">
          <color theme="0" tint="-0.24994659260841701"/>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name val="Times New Roman"/>
        <family val="1"/>
        <scheme val="none"/>
      </font>
    </dxf>
    <dxf>
      <font>
        <name val="Times New Roman"/>
        <family val="1"/>
        <scheme val="none"/>
      </font>
    </dxf>
    <dxf>
      <font>
        <name val="Times New Roman"/>
        <family val="1"/>
        <scheme val="none"/>
      </font>
    </dxf>
    <dxf>
      <font>
        <b/>
        <color auto="1"/>
        <name val="Times New Roman"/>
        <family val="1"/>
        <scheme val="none"/>
      </font>
      <fill>
        <patternFill patternType="solid">
          <fgColor indexed="64"/>
          <bgColor theme="0" tint="-0.14999847407452621"/>
        </patternFill>
      </fill>
      <alignment horizontal="center" vertical="center" wrapText="1"/>
    </dxf>
    <dxf>
      <numFmt numFmtId="2" formatCode="0.00"/>
    </dxf>
    <dxf>
      <alignment horizontal="center"/>
    </dxf>
    <dxf>
      <alignment vertical="center"/>
    </dxf>
    <dxf>
      <fill>
        <patternFill>
          <bgColor theme="4" tint="-0.249977111117893"/>
        </patternFill>
      </fill>
    </dxf>
    <dxf>
      <fill>
        <patternFill>
          <bgColor theme="4" tint="-0.249977111117893"/>
        </patternFill>
      </fill>
    </dxf>
    <dxf>
      <font>
        <sz val="14"/>
      </font>
    </dxf>
    <dxf>
      <font>
        <sz val="14"/>
      </font>
    </dxf>
    <dxf>
      <fill>
        <patternFill>
          <bgColor theme="4" tint="-0.499984740745262"/>
        </patternFill>
      </fill>
    </dxf>
    <dxf>
      <fill>
        <patternFill>
          <bgColor theme="4" tint="-0.499984740745262"/>
        </patternFill>
      </fill>
    </dxf>
    <dxf>
      <font>
        <name val="Verdana Pro"/>
        <family val="2"/>
        <scheme val="none"/>
      </font>
    </dxf>
    <dxf>
      <font>
        <name val="Verdana Pro"/>
        <family val="2"/>
        <scheme val="none"/>
      </font>
    </dxf>
    <dxf>
      <font>
        <name val="Verdana Pro"/>
        <family val="2"/>
        <scheme val="none"/>
      </font>
    </dxf>
    <dxf>
      <font>
        <name val="Verdana Pro"/>
        <family val="2"/>
        <scheme val="none"/>
      </font>
    </dxf>
    <dxf>
      <font>
        <name val="Verdana Pro"/>
        <family val="2"/>
        <scheme val="none"/>
      </font>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color theme="1" tint="0.14999847407452621"/>
      </font>
    </dxf>
    <dxf>
      <font>
        <color theme="1" tint="0.14999847407452621"/>
      </font>
    </dxf>
    <dxf>
      <font>
        <sz val="14"/>
      </font>
    </dxf>
    <dxf>
      <font>
        <sz val="14"/>
      </font>
    </dxf>
    <dxf>
      <font>
        <sz val="14"/>
      </font>
    </dxf>
    <dxf>
      <font>
        <sz val="14"/>
      </font>
    </dxf>
    <dxf>
      <font>
        <sz val="14"/>
      </font>
    </dxf>
    <dxf>
      <fill>
        <patternFill>
          <bgColor rgb="FF4472C4"/>
        </patternFill>
      </fill>
    </dxf>
    <dxf>
      <fill>
        <patternFill>
          <bgColor rgb="FF4472C4"/>
        </patternFill>
      </fill>
    </dxf>
    <dxf>
      <border>
        <horizontal style="thin">
          <color theme="0" tint="-0.34998626667073579"/>
        </horizontal>
      </border>
    </dxf>
    <dxf>
      <border>
        <left style="thin">
          <color indexed="64"/>
        </left>
        <top style="thin">
          <color indexed="64"/>
        </top>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right style="thin">
          <color indexed="64"/>
        </right>
      </border>
    </dxf>
    <dxf>
      <border>
        <vertical style="thin">
          <color theme="0" tint="-0.34998626667073579"/>
        </vertical>
        <horizontal style="thin">
          <color theme="0" tint="-0.34998626667073579"/>
        </horizontal>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ont>
        <name val="Times New Roman"/>
        <family val="1"/>
        <scheme val="none"/>
      </font>
    </dxf>
    <dxf>
      <font>
        <name val="Times New Roman"/>
        <family val="1"/>
        <scheme val="none"/>
      </font>
    </dxf>
    <dxf>
      <font>
        <b/>
        <color theme="0"/>
        <name val="Times New Roman"/>
        <family val="1"/>
        <scheme val="none"/>
      </font>
      <fill>
        <patternFill patternType="solid">
          <fgColor indexed="64"/>
          <bgColor rgb="FF4F81BD"/>
        </patternFill>
      </fill>
      <alignment horizontal="center" vertical="center" wrapText="1"/>
    </dxf>
    <dxf>
      <font>
        <b/>
        <color theme="0"/>
        <name val="Times New Roman"/>
        <family val="1"/>
        <scheme val="none"/>
      </font>
      <fill>
        <patternFill patternType="solid">
          <fgColor indexed="64"/>
          <bgColor rgb="FF4F81BD"/>
        </patternFill>
      </fill>
      <alignment horizontal="center" vertical="center" wrapText="1"/>
    </dxf>
    <dxf>
      <numFmt numFmtId="2" formatCode="0.00"/>
    </dxf>
    <dxf>
      <alignment horizontal="center"/>
    </dxf>
    <dxf>
      <alignment vertical="center"/>
    </dxf>
    <dxf>
      <fill>
        <patternFill>
          <bgColor theme="4" tint="-0.249977111117893"/>
        </patternFill>
      </fill>
    </dxf>
    <dxf>
      <fill>
        <patternFill>
          <bgColor theme="4" tint="-0.249977111117893"/>
        </patternFill>
      </fill>
    </dxf>
    <dxf>
      <font>
        <sz val="14"/>
      </font>
    </dxf>
    <dxf>
      <font>
        <sz val="14"/>
      </font>
    </dxf>
    <dxf>
      <fill>
        <patternFill>
          <bgColor theme="4" tint="-0.499984740745262"/>
        </patternFill>
      </fill>
    </dxf>
    <dxf>
      <fill>
        <patternFill>
          <bgColor theme="4" tint="-0.499984740745262"/>
        </patternFill>
      </fill>
    </dxf>
    <dxf>
      <font>
        <name val="Verdana Pro"/>
        <family val="2"/>
        <scheme val="none"/>
      </font>
    </dxf>
    <dxf>
      <font>
        <name val="Verdana Pro"/>
        <family val="2"/>
        <scheme val="none"/>
      </font>
    </dxf>
    <dxf>
      <font>
        <name val="Verdana Pro"/>
        <family val="2"/>
        <scheme val="none"/>
      </font>
    </dxf>
    <dxf>
      <font>
        <name val="Verdana Pro"/>
        <family val="2"/>
        <scheme val="none"/>
      </font>
    </dxf>
    <dxf>
      <font>
        <name val="Verdana Pro"/>
        <family val="2"/>
        <scheme val="none"/>
      </font>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color theme="1" tint="0.14999847407452621"/>
      </font>
    </dxf>
    <dxf>
      <font>
        <color theme="1" tint="0.14999847407452621"/>
      </font>
    </dxf>
    <dxf>
      <font>
        <sz val="14"/>
      </font>
    </dxf>
    <dxf>
      <font>
        <sz val="14"/>
      </font>
    </dxf>
    <dxf>
      <font>
        <sz val="14"/>
      </font>
    </dxf>
    <dxf>
      <font>
        <sz val="14"/>
      </font>
    </dxf>
    <dxf>
      <font>
        <sz val="14"/>
      </font>
    </dxf>
    <dxf>
      <fill>
        <patternFill>
          <bgColor rgb="FF4472C4"/>
        </patternFill>
      </fill>
    </dxf>
    <dxf>
      <fill>
        <patternFill>
          <bgColor rgb="FF4472C4"/>
        </patternFill>
      </fill>
    </dxf>
    <dxf>
      <border>
        <horizontal style="thin">
          <color theme="0" tint="-0.34998626667073579"/>
        </horizontal>
      </border>
    </dxf>
    <dxf>
      <border>
        <left style="thin">
          <color indexed="64"/>
        </left>
        <top style="thin">
          <color indexed="64"/>
        </top>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right style="thin">
          <color indexed="64"/>
        </right>
      </border>
    </dxf>
    <dxf>
      <border>
        <vertical style="thin">
          <color theme="0" tint="-0.34998626667073579"/>
        </vertical>
        <horizontal style="thin">
          <color theme="0" tint="-0.34998626667073579"/>
        </horizontal>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ont>
        <name val="Times New Roman"/>
        <family val="1"/>
        <scheme val="none"/>
      </font>
    </dxf>
    <dxf>
      <font>
        <name val="Times New Roman"/>
        <family val="1"/>
        <scheme val="none"/>
      </font>
    </dxf>
    <dxf>
      <font>
        <b/>
        <color theme="0"/>
        <name val="Times New Roman"/>
        <family val="1"/>
        <scheme val="none"/>
      </font>
      <fill>
        <patternFill patternType="solid">
          <fgColor indexed="64"/>
          <bgColor rgb="FF4F81BD"/>
        </patternFill>
      </fill>
      <alignment horizontal="center" vertical="center" wrapText="1"/>
    </dxf>
    <dxf>
      <font>
        <b/>
        <color theme="0"/>
        <name val="Times New Roman"/>
        <family val="1"/>
        <scheme val="none"/>
      </font>
      <fill>
        <patternFill patternType="solid">
          <fgColor indexed="64"/>
          <bgColor rgb="FF4F81BD"/>
        </patternFill>
      </fill>
      <alignment horizontal="center" vertical="center" wrapText="1"/>
    </dxf>
  </dxfs>
  <tableStyles count="0" defaultTableStyle="TableStyleMedium2" defaultPivotStyle="PivotStyleLight16"/>
  <colors>
    <mruColors>
      <color rgb="FFDCE6F1"/>
      <color rgb="FF1E4B7C"/>
      <color rgb="FFB0BDD0"/>
      <color rgb="FFFFC000"/>
      <color rgb="FFFFF2C9"/>
      <color rgb="FFDBECD0"/>
      <color rgb="FFD1E7FF"/>
      <color rgb="FFFFFFFF"/>
      <color rgb="FF8EA9DB"/>
      <color rgb="FF76B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07/relationships/slicerCache" Target="slicerCaches/slicerCach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[HIRC Resiliency Badge Program - Scoring Rubric 2026.xlsx]A. Executive Summary!PivotTable26</c:name>
    <c:fmtId val="0"/>
  </c:pivotSource>
  <c:chart>
    <c:autoTitleDeleted val="1"/>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'A. Executive Summary'!$U$14</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'A. Executive Summary'!$T$15:$T$22</c:f>
              <c:strCache>
                <c:ptCount val="8"/>
                <c:pt idx="0">
                  <c:v> Overall</c:v>
                </c:pt>
                <c:pt idx="1">
                  <c:v>1. Demand Planning</c:v>
                </c:pt>
                <c:pt idx="2">
                  <c:v>2. Inventory Management</c:v>
                </c:pt>
                <c:pt idx="3">
                  <c:v>3. Logistics</c:v>
                </c:pt>
                <c:pt idx="4">
                  <c:v>4. Supply Chain Visibility</c:v>
                </c:pt>
                <c:pt idx="5">
                  <c:v>5. Supplier Management</c:v>
                </c:pt>
                <c:pt idx="6">
                  <c:v>6. Risk Management and Contingency Planning</c:v>
                </c:pt>
                <c:pt idx="7">
                  <c:v>7. Operational Health</c:v>
                </c:pt>
              </c:strCache>
            </c:strRef>
          </c:cat>
          <c:val>
            <c:numRef>
              <c:f>'A. Executive Summary'!$U$15:$U$22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6AC-4BBE-9707-8E2BFAC5E688}"/>
            </c:ext>
          </c:extLst>
        </c:ser>
        <c:dLbls>
          <c:showLegendKey val="0"/>
          <c:showVal val="0"/>
          <c:showCatName val="0"/>
          <c:showSerName val="0"/>
          <c:showPercent val="0"/>
          <c:showBubbleSize val="0"/>
        </c:dLbls>
        <c:axId val="409801728"/>
        <c:axId val="1987679840"/>
      </c:radarChart>
      <c:catAx>
        <c:axId val="4098017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1987679840"/>
        <c:crosses val="autoZero"/>
        <c:auto val="1"/>
        <c:lblAlgn val="ctr"/>
        <c:lblOffset val="100"/>
        <c:noMultiLvlLbl val="0"/>
      </c:catAx>
      <c:valAx>
        <c:axId val="1987679840"/>
        <c:scaling>
          <c:orientation val="minMax"/>
          <c:max val="3"/>
          <c:min val="0"/>
        </c:scaling>
        <c:delete val="0"/>
        <c:axPos val="l"/>
        <c:majorGridlines>
          <c:spPr>
            <a:ln w="6350" cap="flat" cmpd="sng" algn="ctr">
              <a:solidFill>
                <a:schemeClr val="bg1">
                  <a:lumMod val="75000"/>
                </a:schemeClr>
              </a:solidFill>
              <a:round/>
            </a:ln>
            <a:effectLst/>
          </c:spPr>
        </c:majorGridlines>
        <c:numFmt formatCode="0.00" sourceLinked="1"/>
        <c:majorTickMark val="none"/>
        <c:minorTickMark val="none"/>
        <c:tickLblPos val="nextTo"/>
        <c:spPr>
          <a:noFill/>
          <a:ln w="6350">
            <a:solidFill>
              <a:schemeClr val="bg1">
                <a:lumMod val="75000"/>
              </a:schemeClr>
            </a:solid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409801728"/>
        <c:crosses val="autoZero"/>
        <c:crossBetween val="between"/>
        <c:majorUnit val="1"/>
        <c:min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[HIRC Resiliency Badge Program - Scoring Rubric 2026.xlsx]A. Sub-Domain Summary!PivotTable26</c:name>
    <c:fmtId val="3"/>
  </c:pivotSource>
  <c:chart>
    <c:autoTitleDeleted val="1"/>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'A. Sub-Domain Summary'!$U$14</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'A. Sub-Domain Summary'!$T$15:$T$42</c:f>
              <c:strCache>
                <c:ptCount val="28"/>
                <c:pt idx="0">
                  <c:v> Overall</c:v>
                </c:pt>
                <c:pt idx="1">
                  <c:v>1.1 Demand Variability Management</c:v>
                </c:pt>
                <c:pt idx="2">
                  <c:v>1.2 Collaborative Planning across Business Units</c:v>
                </c:pt>
                <c:pt idx="3">
                  <c:v>1.3 Demand Agility</c:v>
                </c:pt>
                <c:pt idx="4">
                  <c:v>1.4 Channel Strength</c:v>
                </c:pt>
                <c:pt idx="5">
                  <c:v>2.1 Target Inventory Levels and Safety Stock Management</c:v>
                </c:pt>
                <c:pt idx="6">
                  <c:v>2.2 Lead Time Management</c:v>
                </c:pt>
                <c:pt idx="7">
                  <c:v>2.3 Capacity Management</c:v>
                </c:pt>
                <c:pt idx="8">
                  <c:v>2.4 Stockout and Backorder Management</c:v>
                </c:pt>
                <c:pt idx="9">
                  <c:v>2.5 Redundancy, Optionality and SKU Rationalization</c:v>
                </c:pt>
                <c:pt idx="10">
                  <c:v>3.1 Warehouse Management</c:v>
                </c:pt>
                <c:pt idx="11">
                  <c:v>3.2 End-to-End Network Design</c:v>
                </c:pt>
                <c:pt idx="12">
                  <c:v>3.3 Carrier and Vendor Management</c:v>
                </c:pt>
                <c:pt idx="13">
                  <c:v>4.1 Extended Supply Chain Mapping</c:v>
                </c:pt>
                <c:pt idx="14">
                  <c:v>4.2 Extended Supplier Collaboration and Communication</c:v>
                </c:pt>
                <c:pt idx="15">
                  <c:v>4.3 Tracking and Tracing Management</c:v>
                </c:pt>
                <c:pt idx="16">
                  <c:v>4.4 Organizational Fulfillment Performance</c:v>
                </c:pt>
                <c:pt idx="17">
                  <c:v>5.1 Supplier Performance Management</c:v>
                </c:pt>
                <c:pt idx="18">
                  <c:v>5.2 Supplier Geographic Diversity</c:v>
                </c:pt>
                <c:pt idx="19">
                  <c:v>5.3 Supplier Selection and Qualification Processes</c:v>
                </c:pt>
                <c:pt idx="20">
                  <c:v>6.1 Enterprise Risk Management Strategy &amp; Practices</c:v>
                </c:pt>
                <c:pt idx="21">
                  <c:v>6.2 Business Continuity and Mitigation Planning</c:v>
                </c:pt>
                <c:pt idx="22">
                  <c:v>6.3 Risk Identification and Awareness</c:v>
                </c:pt>
                <c:pt idx="23">
                  <c:v>6.4 Third-party Risk Management Practices And Standards</c:v>
                </c:pt>
                <c:pt idx="24">
                  <c:v>6.5 Supply Chain Event Monitoring</c:v>
                </c:pt>
                <c:pt idx="25">
                  <c:v>6.6 Product Recalls</c:v>
                </c:pt>
                <c:pt idx="26">
                  <c:v>7.1 Performance Metrics and Management</c:v>
                </c:pt>
                <c:pt idx="27">
                  <c:v>7.2 Process Efficiency Management and Critical Product Workflows</c:v>
                </c:pt>
              </c:strCache>
            </c:strRef>
          </c:cat>
          <c:val>
            <c:numRef>
              <c:f>'A. Sub-Domain Summary'!$U$15:$U$42</c:f>
              <c:numCache>
                <c:formatCode>0.00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6F85-4104-BBB7-E8281996EAA9}"/>
            </c:ext>
          </c:extLst>
        </c:ser>
        <c:dLbls>
          <c:showLegendKey val="0"/>
          <c:showVal val="0"/>
          <c:showCatName val="0"/>
          <c:showSerName val="0"/>
          <c:showPercent val="0"/>
          <c:showBubbleSize val="0"/>
        </c:dLbls>
        <c:axId val="409801728"/>
        <c:axId val="1987679840"/>
      </c:radarChart>
      <c:catAx>
        <c:axId val="4098017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1987679840"/>
        <c:crosses val="autoZero"/>
        <c:auto val="1"/>
        <c:lblAlgn val="ctr"/>
        <c:lblOffset val="100"/>
        <c:noMultiLvlLbl val="0"/>
      </c:catAx>
      <c:valAx>
        <c:axId val="1987679840"/>
        <c:scaling>
          <c:orientation val="minMax"/>
          <c:max val="3"/>
          <c:min val="0"/>
        </c:scaling>
        <c:delete val="0"/>
        <c:axPos val="l"/>
        <c:majorGridlines>
          <c:spPr>
            <a:ln w="6350" cap="flat" cmpd="sng" algn="ctr">
              <a:solidFill>
                <a:schemeClr val="bg1">
                  <a:lumMod val="75000"/>
                </a:schemeClr>
              </a:solidFill>
              <a:round/>
            </a:ln>
            <a:effectLst/>
          </c:spPr>
        </c:majorGridlines>
        <c:numFmt formatCode="0.00" sourceLinked="1"/>
        <c:majorTickMark val="none"/>
        <c:minorTickMark val="none"/>
        <c:tickLblPos val="nextTo"/>
        <c:spPr>
          <a:noFill/>
          <a:ln w="6350">
            <a:solidFill>
              <a:schemeClr val="bg1">
                <a:lumMod val="75000"/>
              </a:schemeClr>
            </a:solid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409801728"/>
        <c:crosses val="autoZero"/>
        <c:crossBetween val="between"/>
        <c:majorUnit val="1"/>
        <c:min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355600</xdr:colOff>
      <xdr:row>37</xdr:row>
      <xdr:rowOff>9525</xdr:rowOff>
    </xdr:to>
    <xdr:pic>
      <xdr:nvPicPr>
        <xdr:cNvPr id="6" name="Graphic 5">
          <a:extLst>
            <a:ext uri="{FF2B5EF4-FFF2-40B4-BE49-F238E27FC236}">
              <a16:creationId xmlns:a16="http://schemas.microsoft.com/office/drawing/2014/main" id="{ADF37FC0-5344-C32D-9B01-442ACB5AD6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12547600" cy="70580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1776B0BE-A8E9-4B64-814C-9B78FADF7B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B039B993-25CC-4A53-B620-7980944C28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2B16F9E3-2E5C-4C35-B97D-3B30F53337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8A9006AB-6B22-4F75-9F3F-B3227CED34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47CEA8E1-BC5B-4223-844A-EFD64C14AC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1115591</xdr:colOff>
      <xdr:row>3</xdr:row>
      <xdr:rowOff>28575</xdr:rowOff>
    </xdr:to>
    <xdr:pic>
      <xdr:nvPicPr>
        <xdr:cNvPr id="3" name="Picture 2">
          <a:extLst>
            <a:ext uri="{FF2B5EF4-FFF2-40B4-BE49-F238E27FC236}">
              <a16:creationId xmlns:a16="http://schemas.microsoft.com/office/drawing/2014/main" id="{B882ED73-3EC4-4A05-8DDD-B6D8FE771C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09550"/>
          <a:ext cx="1115591" cy="447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200025</xdr:colOff>
      <xdr:row>4</xdr:row>
      <xdr:rowOff>122237</xdr:rowOff>
    </xdr:from>
    <xdr:to>
      <xdr:col>17</xdr:col>
      <xdr:colOff>760941</xdr:colOff>
      <xdr:row>32</xdr:row>
      <xdr:rowOff>127000</xdr:rowOff>
    </xdr:to>
    <xdr:graphicFrame macro="">
      <xdr:nvGraphicFramePr>
        <xdr:cNvPr id="8" name="Chart 7">
          <a:extLst>
            <a:ext uri="{FF2B5EF4-FFF2-40B4-BE49-F238E27FC236}">
              <a16:creationId xmlns:a16="http://schemas.microsoft.com/office/drawing/2014/main" id="{2175C140-9C30-C9D0-3C80-31A0A935B189}"/>
            </a:ext>
            <a:ext uri="{147F2762-F138-4A5C-976F-8EAC2B608ADB}">
              <a16:predDERef xmlns:a16="http://schemas.microsoft.com/office/drawing/2014/main" pred="{56360137-BBDA-498C-8CF7-B2351CA060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5292</xdr:colOff>
      <xdr:row>6</xdr:row>
      <xdr:rowOff>19051</xdr:rowOff>
    </xdr:from>
    <xdr:to>
      <xdr:col>5</xdr:col>
      <xdr:colOff>1206500</xdr:colOff>
      <xdr:row>20</xdr:row>
      <xdr:rowOff>138189</xdr:rowOff>
    </xdr:to>
    <mc:AlternateContent xmlns:mc="http://schemas.openxmlformats.org/markup-compatibility/2006" xmlns:a14="http://schemas.microsoft.com/office/drawing/2010/main">
      <mc:Choice Requires="a14">
        <xdr:graphicFrame macro="">
          <xdr:nvGraphicFramePr>
            <xdr:cNvPr id="2" name="Select Assessment View">
              <a:extLst>
                <a:ext uri="{FF2B5EF4-FFF2-40B4-BE49-F238E27FC236}">
                  <a16:creationId xmlns:a16="http://schemas.microsoft.com/office/drawing/2014/main" id="{AC7587CD-52CC-15A5-F85D-DC0491B46EDD}"/>
                </a:ext>
              </a:extLst>
            </xdr:cNvPr>
            <xdr:cNvGraphicFramePr/>
          </xdr:nvGraphicFramePr>
          <xdr:xfrm>
            <a:off x="0" y="0"/>
            <a:ext cx="0" cy="0"/>
          </xdr:xfrm>
          <a:graphic>
            <a:graphicData uri="http://schemas.microsoft.com/office/drawing/2010/slicer">
              <sle:slicer xmlns:sle="http://schemas.microsoft.com/office/drawing/2010/slicer" name="Select Assessment View"/>
            </a:graphicData>
          </a:graphic>
        </xdr:graphicFrame>
      </mc:Choice>
      <mc:Fallback xmlns="">
        <xdr:sp macro="" textlink="">
          <xdr:nvSpPr>
            <xdr:cNvPr id="0" name=""/>
            <xdr:cNvSpPr>
              <a:spLocks noTextEdit="1"/>
            </xdr:cNvSpPr>
          </xdr:nvSpPr>
          <xdr:spPr>
            <a:xfrm>
              <a:off x="259292" y="2442634"/>
              <a:ext cx="3571875" cy="3060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222244</xdr:colOff>
      <xdr:row>0</xdr:row>
      <xdr:rowOff>232826</xdr:rowOff>
    </xdr:from>
    <xdr:to>
      <xdr:col>3</xdr:col>
      <xdr:colOff>347543</xdr:colOff>
      <xdr:row>0</xdr:row>
      <xdr:rowOff>690024</xdr:rowOff>
    </xdr:to>
    <xdr:pic>
      <xdr:nvPicPr>
        <xdr:cNvPr id="3" name="Graphic 2">
          <a:extLst>
            <a:ext uri="{FF2B5EF4-FFF2-40B4-BE49-F238E27FC236}">
              <a16:creationId xmlns:a16="http://schemas.microsoft.com/office/drawing/2014/main" id="{413F77ED-2B6E-427D-98C8-9E810B7F2C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2244" y="232826"/>
          <a:ext cx="1564632" cy="4571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xdr:colOff>
      <xdr:row>4</xdr:row>
      <xdr:rowOff>122236</xdr:rowOff>
    </xdr:from>
    <xdr:to>
      <xdr:col>17</xdr:col>
      <xdr:colOff>760941</xdr:colOff>
      <xdr:row>42</xdr:row>
      <xdr:rowOff>190499</xdr:rowOff>
    </xdr:to>
    <xdr:graphicFrame macro="">
      <xdr:nvGraphicFramePr>
        <xdr:cNvPr id="2" name="Chart 1">
          <a:extLst>
            <a:ext uri="{FF2B5EF4-FFF2-40B4-BE49-F238E27FC236}">
              <a16:creationId xmlns:a16="http://schemas.microsoft.com/office/drawing/2014/main" id="{DD7247B9-2C8E-44D3-ADA5-C47C9F9B98BF}"/>
            </a:ext>
            <a:ext uri="{147F2762-F138-4A5C-976F-8EAC2B608ADB}">
              <a16:predDERef xmlns:a16="http://schemas.microsoft.com/office/drawing/2014/main" pred="{56360137-BBDA-498C-8CF7-B2351CA060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222244</xdr:colOff>
      <xdr:row>0</xdr:row>
      <xdr:rowOff>232826</xdr:rowOff>
    </xdr:from>
    <xdr:to>
      <xdr:col>3</xdr:col>
      <xdr:colOff>347543</xdr:colOff>
      <xdr:row>0</xdr:row>
      <xdr:rowOff>690024</xdr:rowOff>
    </xdr:to>
    <xdr:pic>
      <xdr:nvPicPr>
        <xdr:cNvPr id="4" name="Graphic 3">
          <a:extLst>
            <a:ext uri="{FF2B5EF4-FFF2-40B4-BE49-F238E27FC236}">
              <a16:creationId xmlns:a16="http://schemas.microsoft.com/office/drawing/2014/main" id="{652EA762-D543-4696-ADE3-3DD9C26974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2244" y="232826"/>
          <a:ext cx="1611199" cy="4571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6</xdr:col>
      <xdr:colOff>0</xdr:colOff>
      <xdr:row>14</xdr:row>
      <xdr:rowOff>190500</xdr:rowOff>
    </xdr:from>
    <xdr:ext cx="184731" cy="264560"/>
    <xdr:sp macro="" textlink="">
      <xdr:nvSpPr>
        <xdr:cNvPr id="2" name="TextBox 1">
          <a:extLst>
            <a:ext uri="{FF2B5EF4-FFF2-40B4-BE49-F238E27FC236}">
              <a16:creationId xmlns:a16="http://schemas.microsoft.com/office/drawing/2014/main" id="{8863A793-44EC-4FB1-AFCE-CEF369537D7A}"/>
            </a:ext>
          </a:extLst>
        </xdr:cNvPr>
        <xdr:cNvSpPr txBox="1"/>
      </xdr:nvSpPr>
      <xdr:spPr>
        <a:xfrm>
          <a:off x="16010467" y="464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editAs="oneCell">
    <xdr:from>
      <xdr:col>0</xdr:col>
      <xdr:colOff>222243</xdr:colOff>
      <xdr:row>0</xdr:row>
      <xdr:rowOff>232826</xdr:rowOff>
    </xdr:from>
    <xdr:to>
      <xdr:col>1</xdr:col>
      <xdr:colOff>1532875</xdr:colOff>
      <xdr:row>0</xdr:row>
      <xdr:rowOff>690024</xdr:rowOff>
    </xdr:to>
    <xdr:pic>
      <xdr:nvPicPr>
        <xdr:cNvPr id="3" name="Graphic 2">
          <a:extLst>
            <a:ext uri="{FF2B5EF4-FFF2-40B4-BE49-F238E27FC236}">
              <a16:creationId xmlns:a16="http://schemas.microsoft.com/office/drawing/2014/main" id="{1F8B84F5-992A-4A58-989D-900FA91CF7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2243" y="232826"/>
          <a:ext cx="1577332" cy="457198"/>
        </a:xfrm>
        <a:prstGeom prst="rect">
          <a:avLst/>
        </a:prstGeom>
      </xdr:spPr>
    </xdr:pic>
    <xdr:clientData/>
  </xdr:twoCellAnchor>
  <xdr:twoCellAnchor editAs="oneCell">
    <xdr:from>
      <xdr:col>0</xdr:col>
      <xdr:colOff>222244</xdr:colOff>
      <xdr:row>0</xdr:row>
      <xdr:rowOff>232826</xdr:rowOff>
    </xdr:from>
    <xdr:to>
      <xdr:col>1</xdr:col>
      <xdr:colOff>1528643</xdr:colOff>
      <xdr:row>0</xdr:row>
      <xdr:rowOff>690024</xdr:rowOff>
    </xdr:to>
    <xdr:pic>
      <xdr:nvPicPr>
        <xdr:cNvPr id="5" name="Graphic 3">
          <a:extLst>
            <a:ext uri="{FF2B5EF4-FFF2-40B4-BE49-F238E27FC236}">
              <a16:creationId xmlns:a16="http://schemas.microsoft.com/office/drawing/2014/main" id="{58E89EC6-B0C2-48C1-81D2-1ED7B2269577}"/>
            </a:ext>
            <a:ext uri="{147F2762-F138-4A5C-976F-8EAC2B608ADB}">
              <a16:predDERef xmlns:a16="http://schemas.microsoft.com/office/drawing/2014/main" pred="{1F8B84F5-992A-4A58-989D-900FA91CF7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2244" y="232826"/>
          <a:ext cx="1563574" cy="4571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12</xdr:col>
      <xdr:colOff>84667</xdr:colOff>
      <xdr:row>16</xdr:row>
      <xdr:rowOff>190500</xdr:rowOff>
    </xdr:from>
    <xdr:ext cx="184731" cy="264560"/>
    <xdr:sp macro="" textlink="">
      <xdr:nvSpPr>
        <xdr:cNvPr id="4" name="TextBox 3">
          <a:extLst>
            <a:ext uri="{FF2B5EF4-FFF2-40B4-BE49-F238E27FC236}">
              <a16:creationId xmlns:a16="http://schemas.microsoft.com/office/drawing/2014/main" id="{1E628251-E146-626C-F0EA-A29C32185D13}"/>
            </a:ext>
          </a:extLst>
        </xdr:cNvPr>
        <xdr:cNvSpPr txBox="1"/>
      </xdr:nvSpPr>
      <xdr:spPr>
        <a:xfrm>
          <a:off x="13271500" y="4582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editAs="oneCell">
    <xdr:from>
      <xdr:col>0</xdr:col>
      <xdr:colOff>222243</xdr:colOff>
      <xdr:row>0</xdr:row>
      <xdr:rowOff>232826</xdr:rowOff>
    </xdr:from>
    <xdr:to>
      <xdr:col>1</xdr:col>
      <xdr:colOff>1532875</xdr:colOff>
      <xdr:row>0</xdr:row>
      <xdr:rowOff>690024</xdr:rowOff>
    </xdr:to>
    <xdr:pic>
      <xdr:nvPicPr>
        <xdr:cNvPr id="2" name="Graphic 1">
          <a:extLst>
            <a:ext uri="{FF2B5EF4-FFF2-40B4-BE49-F238E27FC236}">
              <a16:creationId xmlns:a16="http://schemas.microsoft.com/office/drawing/2014/main" id="{0EE0058F-8893-4A4B-9470-352710346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2243" y="232826"/>
          <a:ext cx="1564632" cy="4571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299354</xdr:colOff>
      <xdr:row>0</xdr:row>
      <xdr:rowOff>231319</xdr:rowOff>
    </xdr:from>
    <xdr:to>
      <xdr:col>0</xdr:col>
      <xdr:colOff>1863986</xdr:colOff>
      <xdr:row>0</xdr:row>
      <xdr:rowOff>688517</xdr:rowOff>
    </xdr:to>
    <xdr:pic>
      <xdr:nvPicPr>
        <xdr:cNvPr id="2" name="Graphic 1">
          <a:extLst>
            <a:ext uri="{FF2B5EF4-FFF2-40B4-BE49-F238E27FC236}">
              <a16:creationId xmlns:a16="http://schemas.microsoft.com/office/drawing/2014/main" id="{A0895BB5-724A-4447-8497-1A45741A3E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4" y="231319"/>
          <a:ext cx="1564632" cy="45719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3" name="Graphic 2">
          <a:extLst>
            <a:ext uri="{FF2B5EF4-FFF2-40B4-BE49-F238E27FC236}">
              <a16:creationId xmlns:a16="http://schemas.microsoft.com/office/drawing/2014/main" id="{76B70B7F-3436-4E3B-BE48-A71C4345A1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671534</xdr:rowOff>
    </xdr:to>
    <xdr:pic>
      <xdr:nvPicPr>
        <xdr:cNvPr id="3" name="Graphic 2">
          <a:extLst>
            <a:ext uri="{FF2B5EF4-FFF2-40B4-BE49-F238E27FC236}">
              <a16:creationId xmlns:a16="http://schemas.microsoft.com/office/drawing/2014/main" id="{493DB1F1-AC5E-3116-BA85-7F4F394145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47630</xdr:colOff>
      <xdr:row>0</xdr:row>
      <xdr:rowOff>214335</xdr:rowOff>
    </xdr:from>
    <xdr:to>
      <xdr:col>0</xdr:col>
      <xdr:colOff>1612262</xdr:colOff>
      <xdr:row>0</xdr:row>
      <xdr:rowOff>671533</xdr:rowOff>
    </xdr:to>
    <xdr:pic>
      <xdr:nvPicPr>
        <xdr:cNvPr id="2" name="Graphic 1">
          <a:extLst>
            <a:ext uri="{FF2B5EF4-FFF2-40B4-BE49-F238E27FC236}">
              <a16:creationId xmlns:a16="http://schemas.microsoft.com/office/drawing/2014/main" id="{4868C5B3-FBB9-4DFD-A802-008C362266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30" y="214335"/>
          <a:ext cx="1564632" cy="4571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uj Kamble" refreshedDate="45520.407412384258" createdVersion="8" refreshedVersion="8" minRefreshableVersion="3" recordCount="35" xr:uid="{C92D29B0-CE7D-40E4-A218-1B29905F08CB}">
  <cacheSource type="worksheet">
    <worksheetSource ref="AJ8:AK43" sheet="Score Computation"/>
  </cacheSource>
  <cacheFields count="2">
    <cacheField name="Domain" numFmtId="0">
      <sharedItems count="11">
        <s v=" Domain Comparison"/>
        <s v="1. Demand Planning"/>
        <s v="2. Inventory Management"/>
        <s v="3. Logistics"/>
        <s v="4. Supply Chain Visibility"/>
        <s v="5. Supplier Management"/>
        <s v="6. Risk Management and Contingency Planning"/>
        <s v="7. Operational Health"/>
        <s v="8. Market Conditions" u="1"/>
        <e v="#N/A" u="1"/>
        <s v="8. Market" u="1"/>
      </sharedItems>
    </cacheField>
    <cacheField name="Domain/Sub-Domain" numFmtId="0">
      <sharedItems count="39">
        <s v=" Overall"/>
        <s v="1. Demand Planning"/>
        <s v="2. Inventory Management"/>
        <s v="3. Logistics"/>
        <s v="4. Supply Chain Visibility"/>
        <s v="5. Supplier Management"/>
        <s v="6. Risk Management and Contingency Planning"/>
        <s v="7. Operational Health"/>
        <s v="1.1 Demand Variability Management"/>
        <s v="1.2 Collaborative Planning across Business Units"/>
        <s v="1.3 Demand Agility"/>
        <s v="1.4 Channel Strength"/>
        <s v="2.1 Target Inventory Levels and Safety Stock Management"/>
        <s v="2.2 Lead Time Management"/>
        <s v="2.3 Capacity Management"/>
        <s v="2.4 Stockout and Backorder Management"/>
        <s v="2.5 Redundancy, Optionality and SKU Rationalization"/>
        <s v="3.1 Warehouse Management"/>
        <s v="3.2 End-to-End Network Design"/>
        <s v="3.3 Carrier and Vendor Management"/>
        <s v="4.1 Extended Supply Chain Mapping"/>
        <s v="4.2 Extended Supplier Collaboration and Communication"/>
        <s v="4.3 Tracking and Tracing Management"/>
        <s v="4.4 Organizational Fulfillment Performance"/>
        <s v="5.1 Supplier Performance Management"/>
        <s v="5.2 Supplier Geographic Diversity"/>
        <s v="5.3 Supplier Selection and Qualification Processes"/>
        <s v="6.1 Enterprise Risk Management Strategy &amp; Practices"/>
        <s v="6.2 Business Continuity and Mitigation Planning"/>
        <s v="6.3 Risk Identification and Awareness"/>
        <s v="6.4 Third-party Risk Management Practices And Standards"/>
        <s v="6.5 Supply Chain Event Monitoring"/>
        <s v="6.6 Product Recalls"/>
        <s v="7.1 Performance Metrics and Management"/>
        <s v="7.2 Process Efficiency Management and Critical Product Workflows"/>
        <s v="8. Market Conditions" u="1"/>
        <s v="8.1 Market Stability" u="1"/>
        <e v="#N/A" u="1"/>
        <s v="8. Market"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uj Kamble" refreshedDate="45520.407412731482" createdVersion="8" refreshedVersion="8" minRefreshableVersion="3" recordCount="35" xr:uid="{1ABB6644-118A-49E1-9E98-766459F7339E}">
  <cacheSource type="worksheet">
    <worksheetSource ref="AD8:AK43" sheet="Score Computation"/>
  </cacheSource>
  <cacheFields count="8">
    <cacheField name="KPIs" numFmtId="2">
      <sharedItems containsSemiMixedTypes="0" containsString="0" containsNumber="1" containsInteger="1" minValue="0" maxValue="0"/>
    </cacheField>
    <cacheField name="Policies &amp; Procedures" numFmtId="2">
      <sharedItems containsSemiMixedTypes="0" containsString="0" containsNumber="1" containsInteger="1" minValue="0" maxValue="0"/>
    </cacheField>
    <cacheField name="Survey Questions" numFmtId="2">
      <sharedItems containsSemiMixedTypes="0" containsString="0" containsNumber="1" containsInteger="1" minValue="0" maxValue="0"/>
    </cacheField>
    <cacheField name="Interview Questions" numFmtId="2">
      <sharedItems containsSemiMixedTypes="0" containsString="0" containsNumber="1" containsInteger="1" minValue="0" maxValue="0"/>
    </cacheField>
    <cacheField name="Overall" numFmtId="2">
      <sharedItems containsSemiMixedTypes="0" containsString="0" containsNumber="1" containsInteger="1" minValue="0" maxValue="0"/>
    </cacheField>
    <cacheField name="Notes" numFmtId="0">
      <sharedItems containsNonDate="0" containsString="0" containsBlank="1"/>
    </cacheField>
    <cacheField name="Domain" numFmtId="0">
      <sharedItems count="11">
        <s v=" Domain Comparison"/>
        <s v="1. Demand Planning"/>
        <s v="2. Inventory Management"/>
        <s v="3. Logistics"/>
        <s v="4. Supply Chain Visibility"/>
        <s v="5. Supplier Management"/>
        <s v="6. Risk Management and Contingency Planning"/>
        <s v="7. Operational Health"/>
        <s v="8. Market Conditions" u="1"/>
        <e v="#N/A" u="1"/>
        <s v="8. Market" u="1"/>
      </sharedItems>
    </cacheField>
    <cacheField name="Domain/Sub-Domain" numFmtId="0">
      <sharedItems count="39">
        <s v=" Overall"/>
        <s v="1. Demand Planning"/>
        <s v="2. Inventory Management"/>
        <s v="3. Logistics"/>
        <s v="4. Supply Chain Visibility"/>
        <s v="5. Supplier Management"/>
        <s v="6. Risk Management and Contingency Planning"/>
        <s v="7. Operational Health"/>
        <s v="1.1 Demand Variability Management"/>
        <s v="1.2 Collaborative Planning across Business Units"/>
        <s v="1.3 Demand Agility"/>
        <s v="1.4 Channel Strength"/>
        <s v="2.1 Target Inventory Levels and Safety Stock Management"/>
        <s v="2.2 Lead Time Management"/>
        <s v="2.3 Capacity Management"/>
        <s v="2.4 Stockout and Backorder Management"/>
        <s v="2.5 Redundancy, Optionality and SKU Rationalization"/>
        <s v="3.1 Warehouse Management"/>
        <s v="3.2 End-to-End Network Design"/>
        <s v="3.3 Carrier and Vendor Management"/>
        <s v="4.1 Extended Supply Chain Mapping"/>
        <s v="4.2 Extended Supplier Collaboration and Communication"/>
        <s v="4.3 Tracking and Tracing Management"/>
        <s v="4.4 Organizational Fulfillment Performance"/>
        <s v="5.1 Supplier Performance Management"/>
        <s v="5.2 Supplier Geographic Diversity"/>
        <s v="5.3 Supplier Selection and Qualification Processes"/>
        <s v="6.1 Enterprise Risk Management Strategy &amp; Practices"/>
        <s v="6.2 Business Continuity and Mitigation Planning"/>
        <s v="6.3 Risk Identification and Awareness"/>
        <s v="6.4 Third-party Risk Management Practices And Standards"/>
        <s v="6.5 Supply Chain Event Monitoring"/>
        <s v="6.6 Product Recalls"/>
        <s v="7.1 Performance Metrics and Management"/>
        <s v="7.2 Process Efficiency Management and Critical Product Workflows"/>
        <s v="8. Market Conditions" u="1"/>
        <s v="8.1 Market Stability" u="1"/>
        <e v="#N/A" u="1"/>
        <s v="8. Market" u="1"/>
      </sharedItems>
    </cacheField>
  </cacheFields>
  <extLst>
    <ext xmlns:x14="http://schemas.microsoft.com/office/spreadsheetml/2009/9/main" uri="{725AE2AE-9491-48be-B2B4-4EB974FC3084}">
      <x14:pivotCacheDefinition pivotCacheId="4463439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x v="0"/>
    <x v="0"/>
  </r>
  <r>
    <x v="0"/>
    <x v="1"/>
  </r>
  <r>
    <x v="0"/>
    <x v="2"/>
  </r>
  <r>
    <x v="0"/>
    <x v="3"/>
  </r>
  <r>
    <x v="0"/>
    <x v="4"/>
  </r>
  <r>
    <x v="0"/>
    <x v="5"/>
  </r>
  <r>
    <x v="0"/>
    <x v="6"/>
  </r>
  <r>
    <x v="0"/>
    <x v="7"/>
  </r>
  <r>
    <x v="1"/>
    <x v="8"/>
  </r>
  <r>
    <x v="1"/>
    <x v="9"/>
  </r>
  <r>
    <x v="1"/>
    <x v="10"/>
  </r>
  <r>
    <x v="1"/>
    <x v="11"/>
  </r>
  <r>
    <x v="2"/>
    <x v="12"/>
  </r>
  <r>
    <x v="2"/>
    <x v="13"/>
  </r>
  <r>
    <x v="2"/>
    <x v="14"/>
  </r>
  <r>
    <x v="2"/>
    <x v="15"/>
  </r>
  <r>
    <x v="2"/>
    <x v="16"/>
  </r>
  <r>
    <x v="3"/>
    <x v="17"/>
  </r>
  <r>
    <x v="3"/>
    <x v="18"/>
  </r>
  <r>
    <x v="3"/>
    <x v="19"/>
  </r>
  <r>
    <x v="4"/>
    <x v="20"/>
  </r>
  <r>
    <x v="4"/>
    <x v="21"/>
  </r>
  <r>
    <x v="4"/>
    <x v="22"/>
  </r>
  <r>
    <x v="4"/>
    <x v="23"/>
  </r>
  <r>
    <x v="5"/>
    <x v="24"/>
  </r>
  <r>
    <x v="5"/>
    <x v="25"/>
  </r>
  <r>
    <x v="5"/>
    <x v="26"/>
  </r>
  <r>
    <x v="6"/>
    <x v="27"/>
  </r>
  <r>
    <x v="6"/>
    <x v="28"/>
  </r>
  <r>
    <x v="6"/>
    <x v="29"/>
  </r>
  <r>
    <x v="6"/>
    <x v="30"/>
  </r>
  <r>
    <x v="6"/>
    <x v="31"/>
  </r>
  <r>
    <x v="6"/>
    <x v="32"/>
  </r>
  <r>
    <x v="7"/>
    <x v="33"/>
  </r>
  <r>
    <x v="7"/>
    <x v="3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n v="0"/>
    <n v="0"/>
    <n v="0"/>
    <n v="0"/>
    <n v="0"/>
    <m/>
    <x v="0"/>
    <x v="0"/>
  </r>
  <r>
    <n v="0"/>
    <n v="0"/>
    <n v="0"/>
    <n v="0"/>
    <n v="0"/>
    <m/>
    <x v="0"/>
    <x v="1"/>
  </r>
  <r>
    <n v="0"/>
    <n v="0"/>
    <n v="0"/>
    <n v="0"/>
    <n v="0"/>
    <m/>
    <x v="0"/>
    <x v="2"/>
  </r>
  <r>
    <n v="0"/>
    <n v="0"/>
    <n v="0"/>
    <n v="0"/>
    <n v="0"/>
    <m/>
    <x v="0"/>
    <x v="3"/>
  </r>
  <r>
    <n v="0"/>
    <n v="0"/>
    <n v="0"/>
    <n v="0"/>
    <n v="0"/>
    <m/>
    <x v="0"/>
    <x v="4"/>
  </r>
  <r>
    <n v="0"/>
    <n v="0"/>
    <n v="0"/>
    <n v="0"/>
    <n v="0"/>
    <m/>
    <x v="0"/>
    <x v="5"/>
  </r>
  <r>
    <n v="0"/>
    <n v="0"/>
    <n v="0"/>
    <n v="0"/>
    <n v="0"/>
    <m/>
    <x v="0"/>
    <x v="6"/>
  </r>
  <r>
    <n v="0"/>
    <n v="0"/>
    <n v="0"/>
    <n v="0"/>
    <n v="0"/>
    <m/>
    <x v="0"/>
    <x v="7"/>
  </r>
  <r>
    <n v="0"/>
    <n v="0"/>
    <n v="0"/>
    <n v="0"/>
    <n v="0"/>
    <m/>
    <x v="1"/>
    <x v="8"/>
  </r>
  <r>
    <n v="0"/>
    <n v="0"/>
    <n v="0"/>
    <n v="0"/>
    <n v="0"/>
    <m/>
    <x v="1"/>
    <x v="9"/>
  </r>
  <r>
    <n v="0"/>
    <n v="0"/>
    <n v="0"/>
    <n v="0"/>
    <n v="0"/>
    <m/>
    <x v="1"/>
    <x v="10"/>
  </r>
  <r>
    <n v="0"/>
    <n v="0"/>
    <n v="0"/>
    <n v="0"/>
    <n v="0"/>
    <m/>
    <x v="1"/>
    <x v="11"/>
  </r>
  <r>
    <n v="0"/>
    <n v="0"/>
    <n v="0"/>
    <n v="0"/>
    <n v="0"/>
    <m/>
    <x v="2"/>
    <x v="12"/>
  </r>
  <r>
    <n v="0"/>
    <n v="0"/>
    <n v="0"/>
    <n v="0"/>
    <n v="0"/>
    <m/>
    <x v="2"/>
    <x v="13"/>
  </r>
  <r>
    <n v="0"/>
    <n v="0"/>
    <n v="0"/>
    <n v="0"/>
    <n v="0"/>
    <m/>
    <x v="2"/>
    <x v="14"/>
  </r>
  <r>
    <n v="0"/>
    <n v="0"/>
    <n v="0"/>
    <n v="0"/>
    <n v="0"/>
    <m/>
    <x v="2"/>
    <x v="15"/>
  </r>
  <r>
    <n v="0"/>
    <n v="0"/>
    <n v="0"/>
    <n v="0"/>
    <n v="0"/>
    <m/>
    <x v="2"/>
    <x v="16"/>
  </r>
  <r>
    <n v="0"/>
    <n v="0"/>
    <n v="0"/>
    <n v="0"/>
    <n v="0"/>
    <m/>
    <x v="3"/>
    <x v="17"/>
  </r>
  <r>
    <n v="0"/>
    <n v="0"/>
    <n v="0"/>
    <n v="0"/>
    <n v="0"/>
    <m/>
    <x v="3"/>
    <x v="18"/>
  </r>
  <r>
    <n v="0"/>
    <n v="0"/>
    <n v="0"/>
    <n v="0"/>
    <n v="0"/>
    <m/>
    <x v="3"/>
    <x v="19"/>
  </r>
  <r>
    <n v="0"/>
    <n v="0"/>
    <n v="0"/>
    <n v="0"/>
    <n v="0"/>
    <m/>
    <x v="4"/>
    <x v="20"/>
  </r>
  <r>
    <n v="0"/>
    <n v="0"/>
    <n v="0"/>
    <n v="0"/>
    <n v="0"/>
    <m/>
    <x v="4"/>
    <x v="21"/>
  </r>
  <r>
    <n v="0"/>
    <n v="0"/>
    <n v="0"/>
    <n v="0"/>
    <n v="0"/>
    <m/>
    <x v="4"/>
    <x v="22"/>
  </r>
  <r>
    <n v="0"/>
    <n v="0"/>
    <n v="0"/>
    <n v="0"/>
    <n v="0"/>
    <m/>
    <x v="4"/>
    <x v="23"/>
  </r>
  <r>
    <n v="0"/>
    <n v="0"/>
    <n v="0"/>
    <n v="0"/>
    <n v="0"/>
    <m/>
    <x v="5"/>
    <x v="24"/>
  </r>
  <r>
    <n v="0"/>
    <n v="0"/>
    <n v="0"/>
    <n v="0"/>
    <n v="0"/>
    <m/>
    <x v="5"/>
    <x v="25"/>
  </r>
  <r>
    <n v="0"/>
    <n v="0"/>
    <n v="0"/>
    <n v="0"/>
    <n v="0"/>
    <m/>
    <x v="5"/>
    <x v="26"/>
  </r>
  <r>
    <n v="0"/>
    <n v="0"/>
    <n v="0"/>
    <n v="0"/>
    <n v="0"/>
    <m/>
    <x v="6"/>
    <x v="27"/>
  </r>
  <r>
    <n v="0"/>
    <n v="0"/>
    <n v="0"/>
    <n v="0"/>
    <n v="0"/>
    <m/>
    <x v="6"/>
    <x v="28"/>
  </r>
  <r>
    <n v="0"/>
    <n v="0"/>
    <n v="0"/>
    <n v="0"/>
    <n v="0"/>
    <m/>
    <x v="6"/>
    <x v="29"/>
  </r>
  <r>
    <n v="0"/>
    <n v="0"/>
    <n v="0"/>
    <n v="0"/>
    <n v="0"/>
    <m/>
    <x v="6"/>
    <x v="30"/>
  </r>
  <r>
    <n v="0"/>
    <n v="0"/>
    <n v="0"/>
    <n v="0"/>
    <n v="0"/>
    <m/>
    <x v="6"/>
    <x v="31"/>
  </r>
  <r>
    <n v="0"/>
    <n v="0"/>
    <n v="0"/>
    <n v="0"/>
    <n v="0"/>
    <m/>
    <x v="6"/>
    <x v="32"/>
  </r>
  <r>
    <n v="0"/>
    <n v="0"/>
    <n v="0"/>
    <n v="0"/>
    <n v="0"/>
    <m/>
    <x v="7"/>
    <x v="33"/>
  </r>
  <r>
    <n v="0"/>
    <n v="0"/>
    <n v="0"/>
    <n v="0"/>
    <n v="0"/>
    <m/>
    <x v="7"/>
    <x v="3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6FF8BF-2317-47D5-8558-C4507590D656}" name="PivotTable26" cacheId="1"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3" rowHeaderCaption="Domains/Sub-Domains">
  <location ref="T14:U22" firstHeaderRow="1" firstDataRow="1" firstDataCol="1" rowPageCount="1" colPageCount="1"/>
  <pivotFields count="8">
    <pivotField showAll="0"/>
    <pivotField showAll="0"/>
    <pivotField showAll="0"/>
    <pivotField showAll="0"/>
    <pivotField dataField="1" showAll="0"/>
    <pivotField showAll="0"/>
    <pivotField name="Select Domain" axis="axisPage" multipleItemSelectionAllowed="1" showAll="0">
      <items count="12">
        <item h="1" x="1"/>
        <item h="1" x="2"/>
        <item h="1" x="3"/>
        <item h="1" x="4"/>
        <item h="1" x="5"/>
        <item h="1" x="6"/>
        <item h="1" x="7"/>
        <item h="1" m="1" x="10"/>
        <item x="0"/>
        <item h="1" m="1" x="9"/>
        <item h="1" m="1" x="8"/>
        <item t="default"/>
      </items>
    </pivotField>
    <pivotField axis="axisRow" showAll="0" sortType="ascending">
      <items count="40">
        <item x="0"/>
        <item x="1"/>
        <item x="8"/>
        <item x="9"/>
        <item x="10"/>
        <item x="11"/>
        <item x="2"/>
        <item x="12"/>
        <item x="13"/>
        <item x="14"/>
        <item x="15"/>
        <item x="16"/>
        <item x="3"/>
        <item x="17"/>
        <item x="18"/>
        <item x="19"/>
        <item x="4"/>
        <item x="20"/>
        <item x="21"/>
        <item x="22"/>
        <item x="23"/>
        <item x="5"/>
        <item x="24"/>
        <item x="25"/>
        <item x="26"/>
        <item x="6"/>
        <item x="27"/>
        <item x="28"/>
        <item x="29"/>
        <item x="30"/>
        <item x="31"/>
        <item x="32"/>
        <item x="7"/>
        <item x="33"/>
        <item x="34"/>
        <item m="1" x="38"/>
        <item m="1" x="35"/>
        <item m="1" x="36"/>
        <item m="1" x="37"/>
        <item t="default"/>
      </items>
    </pivotField>
  </pivotFields>
  <rowFields count="1">
    <field x="7"/>
  </rowFields>
  <rowItems count="8">
    <i>
      <x/>
    </i>
    <i>
      <x v="1"/>
    </i>
    <i>
      <x v="6"/>
    </i>
    <i>
      <x v="12"/>
    </i>
    <i>
      <x v="16"/>
    </i>
    <i>
      <x v="21"/>
    </i>
    <i>
      <x v="25"/>
    </i>
    <i>
      <x v="32"/>
    </i>
  </rowItems>
  <colItems count="1">
    <i/>
  </colItems>
  <pageFields count="1">
    <pageField fld="6" hier="-1"/>
  </pageFields>
  <dataFields count="1">
    <dataField name="Overall Assessment Grade" fld="4" subtotal="average" baseField="1" baseItem="0" numFmtId="2"/>
  </dataFields>
  <formats count="39">
    <format dxfId="239">
      <pivotArea dataOnly="0" labelOnly="1" outline="0" axis="axisValues" fieldPosition="0"/>
    </format>
    <format dxfId="238">
      <pivotArea field="7" type="button" dataOnly="0" labelOnly="1" outline="0" axis="axisRow" fieldPosition="0"/>
    </format>
    <format dxfId="237">
      <pivotArea outline="0" collapsedLevelsAreSubtotals="1" fieldPosition="0"/>
    </format>
    <format dxfId="236">
      <pivotArea dataOnly="0" labelOnly="1" fieldPosition="0">
        <references count="1">
          <reference field="7" count="0"/>
        </references>
      </pivotArea>
    </format>
    <format dxfId="235">
      <pivotArea outline="0" collapsedLevelsAreSubtotals="1" fieldPosition="0"/>
    </format>
    <format dxfId="234">
      <pivotArea dataOnly="0" labelOnly="1" fieldPosition="0">
        <references count="1">
          <reference field="7" count="0"/>
        </references>
      </pivotArea>
    </format>
    <format dxfId="233">
      <pivotArea outline="0" collapsedLevelsAreSubtotals="1" fieldPosition="0"/>
    </format>
    <format dxfId="232">
      <pivotArea dataOnly="0" labelOnly="1" fieldPosition="0">
        <references count="1">
          <reference field="7" count="0"/>
        </references>
      </pivotArea>
    </format>
    <format dxfId="231">
      <pivotArea field="7" type="button" dataOnly="0" labelOnly="1" outline="0" axis="axisRow" fieldPosition="0"/>
    </format>
    <format dxfId="230">
      <pivotArea field="7" type="button" dataOnly="0" labelOnly="1" outline="0" axis="axisRow" fieldPosition="0"/>
    </format>
    <format dxfId="229">
      <pivotArea dataOnly="0" labelOnly="1" fieldPosition="0">
        <references count="1">
          <reference field="7" count="0"/>
        </references>
      </pivotArea>
    </format>
    <format dxfId="228">
      <pivotArea field="7" type="button" dataOnly="0" labelOnly="1" outline="0" axis="axisRow" fieldPosition="0"/>
    </format>
    <format dxfId="227">
      <pivotArea dataOnly="0" labelOnly="1" outline="0" axis="axisValues" fieldPosition="0"/>
    </format>
    <format dxfId="226">
      <pivotArea type="all" dataOnly="0" outline="0" fieldPosition="0"/>
    </format>
    <format dxfId="225">
      <pivotArea outline="0" collapsedLevelsAreSubtotals="1" fieldPosition="0"/>
    </format>
    <format dxfId="224">
      <pivotArea field="7" type="button" dataOnly="0" labelOnly="1" outline="0" axis="axisRow" fieldPosition="0"/>
    </format>
    <format dxfId="223">
      <pivotArea dataOnly="0" labelOnly="1" fieldPosition="0">
        <references count="1">
          <reference field="7" count="9">
            <x v="0"/>
            <x v="1"/>
            <x v="6"/>
            <x v="12"/>
            <x v="16"/>
            <x v="21"/>
            <x v="25"/>
            <x v="32"/>
            <x v="35"/>
          </reference>
        </references>
      </pivotArea>
    </format>
    <format dxfId="222">
      <pivotArea dataOnly="0" labelOnly="1" outline="0" axis="axisValues" fieldPosition="0"/>
    </format>
    <format dxfId="221">
      <pivotArea outline="0" collapsedLevelsAreSubtotals="1" fieldPosition="0"/>
    </format>
    <format dxfId="220">
      <pivotArea dataOnly="0" labelOnly="1" fieldPosition="0">
        <references count="1">
          <reference field="7" count="9">
            <x v="0"/>
            <x v="1"/>
            <x v="6"/>
            <x v="12"/>
            <x v="16"/>
            <x v="21"/>
            <x v="25"/>
            <x v="32"/>
            <x v="35"/>
          </reference>
        </references>
      </pivotArea>
    </format>
    <format dxfId="219">
      <pivotArea type="all" dataOnly="0" outline="0" fieldPosition="0"/>
    </format>
    <format dxfId="218">
      <pivotArea outline="0" collapsedLevelsAreSubtotals="1" fieldPosition="0"/>
    </format>
    <format dxfId="217">
      <pivotArea field="7" type="button" dataOnly="0" labelOnly="1" outline="0" axis="axisRow" fieldPosition="0"/>
    </format>
    <format dxfId="216">
      <pivotArea dataOnly="0" labelOnly="1" fieldPosition="0">
        <references count="1">
          <reference field="7" count="9">
            <x v="0"/>
            <x v="1"/>
            <x v="6"/>
            <x v="12"/>
            <x v="16"/>
            <x v="21"/>
            <x v="25"/>
            <x v="32"/>
            <x v="35"/>
          </reference>
        </references>
      </pivotArea>
    </format>
    <format dxfId="215">
      <pivotArea dataOnly="0" labelOnly="1" outline="0" axis="axisValues" fieldPosition="0"/>
    </format>
    <format dxfId="214">
      <pivotArea type="all" dataOnly="0" outline="0" fieldPosition="0"/>
    </format>
    <format dxfId="213">
      <pivotArea outline="0" collapsedLevelsAreSubtotals="1" fieldPosition="0"/>
    </format>
    <format dxfId="212">
      <pivotArea field="7" type="button" dataOnly="0" labelOnly="1" outline="0" axis="axisRow" fieldPosition="0"/>
    </format>
    <format dxfId="211">
      <pivotArea dataOnly="0" labelOnly="1" fieldPosition="0">
        <references count="1">
          <reference field="7" count="9">
            <x v="0"/>
            <x v="1"/>
            <x v="6"/>
            <x v="12"/>
            <x v="16"/>
            <x v="21"/>
            <x v="25"/>
            <x v="32"/>
            <x v="35"/>
          </reference>
        </references>
      </pivotArea>
    </format>
    <format dxfId="210">
      <pivotArea dataOnly="0" labelOnly="1" outline="0" axis="axisValues" fieldPosition="0"/>
    </format>
    <format dxfId="209">
      <pivotArea field="7" type="button" dataOnly="0" labelOnly="1" outline="0" axis="axisRow" fieldPosition="0"/>
    </format>
    <format dxfId="208">
      <pivotArea dataOnly="0" labelOnly="1" outline="0" axis="axisValues" fieldPosition="0"/>
    </format>
    <format dxfId="207">
      <pivotArea field="7" type="button" dataOnly="0" labelOnly="1" outline="0" axis="axisRow" fieldPosition="0"/>
    </format>
    <format dxfId="206">
      <pivotArea dataOnly="0" labelOnly="1" outline="0" axis="axisValues" fieldPosition="0"/>
    </format>
    <format dxfId="205">
      <pivotArea field="7" type="button" dataOnly="0" labelOnly="1" outline="0" axis="axisRow" fieldPosition="0"/>
    </format>
    <format dxfId="204">
      <pivotArea dataOnly="0" labelOnly="1" outline="0" axis="axisValues" fieldPosition="0"/>
    </format>
    <format dxfId="203">
      <pivotArea outline="0" collapsedLevelsAreSubtotals="1" fieldPosition="0"/>
    </format>
    <format dxfId="202">
      <pivotArea outline="0" collapsedLevelsAreSubtotals="1" fieldPosition="0"/>
    </format>
    <format dxfId="201">
      <pivotArea outline="0" collapsedLevelsAreSubtotals="1"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9366148-C994-4EFF-A9E3-D0B33DAE3849}" name="PivotTable26" cacheId="1"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4" rowHeaderCaption="Domains/Sub-Domains">
  <location ref="T14:U42" firstHeaderRow="1" firstDataRow="1" firstDataCol="1" rowPageCount="1" colPageCount="1"/>
  <pivotFields count="8">
    <pivotField showAll="0"/>
    <pivotField showAll="0"/>
    <pivotField showAll="0"/>
    <pivotField showAll="0"/>
    <pivotField dataField="1" showAll="0"/>
    <pivotField showAll="0"/>
    <pivotField name="Select Domain" axis="axisPage" multipleItemSelectionAllowed="1" showAll="0">
      <items count="12">
        <item x="1"/>
        <item x="2"/>
        <item x="3"/>
        <item x="4"/>
        <item x="5"/>
        <item x="6"/>
        <item x="7"/>
        <item m="1" x="10"/>
        <item x="0"/>
        <item m="1" x="9"/>
        <item m="1" x="8"/>
        <item t="default"/>
      </items>
    </pivotField>
    <pivotField axis="axisRow" showAll="0" sortType="ascending">
      <items count="40">
        <item x="0"/>
        <item h="1" x="1"/>
        <item x="8"/>
        <item x="9"/>
        <item x="10"/>
        <item x="11"/>
        <item h="1" x="2"/>
        <item x="12"/>
        <item x="13"/>
        <item x="14"/>
        <item x="15"/>
        <item x="16"/>
        <item h="1" x="3"/>
        <item x="17"/>
        <item x="18"/>
        <item x="19"/>
        <item h="1" x="4"/>
        <item x="20"/>
        <item x="21"/>
        <item x="22"/>
        <item x="23"/>
        <item h="1" x="5"/>
        <item x="24"/>
        <item x="25"/>
        <item x="26"/>
        <item h="1" x="6"/>
        <item x="27"/>
        <item x="28"/>
        <item x="29"/>
        <item x="30"/>
        <item x="31"/>
        <item x="32"/>
        <item h="1" x="7"/>
        <item x="33"/>
        <item x="34"/>
        <item h="1" m="1" x="38"/>
        <item h="1" m="1" x="35"/>
        <item m="1" x="36"/>
        <item h="1" m="1" x="37"/>
        <item t="default"/>
      </items>
    </pivotField>
  </pivotFields>
  <rowFields count="1">
    <field x="7"/>
  </rowFields>
  <rowItems count="28">
    <i>
      <x/>
    </i>
    <i>
      <x v="2"/>
    </i>
    <i>
      <x v="3"/>
    </i>
    <i>
      <x v="4"/>
    </i>
    <i>
      <x v="5"/>
    </i>
    <i>
      <x v="7"/>
    </i>
    <i>
      <x v="8"/>
    </i>
    <i>
      <x v="9"/>
    </i>
    <i>
      <x v="10"/>
    </i>
    <i>
      <x v="11"/>
    </i>
    <i>
      <x v="13"/>
    </i>
    <i>
      <x v="14"/>
    </i>
    <i>
      <x v="15"/>
    </i>
    <i>
      <x v="17"/>
    </i>
    <i>
      <x v="18"/>
    </i>
    <i>
      <x v="19"/>
    </i>
    <i>
      <x v="20"/>
    </i>
    <i>
      <x v="22"/>
    </i>
    <i>
      <x v="23"/>
    </i>
    <i>
      <x v="24"/>
    </i>
    <i>
      <x v="26"/>
    </i>
    <i>
      <x v="27"/>
    </i>
    <i>
      <x v="28"/>
    </i>
    <i>
      <x v="29"/>
    </i>
    <i>
      <x v="30"/>
    </i>
    <i>
      <x v="31"/>
    </i>
    <i>
      <x v="33"/>
    </i>
    <i>
      <x v="34"/>
    </i>
  </rowItems>
  <colItems count="1">
    <i/>
  </colItems>
  <pageFields count="1">
    <pageField fld="6" hier="-1"/>
  </pageFields>
  <dataFields count="1">
    <dataField name="Overall Assessment Grade" fld="4" subtotal="average" baseField="1" baseItem="0" numFmtId="2"/>
  </dataFields>
  <formats count="39">
    <format dxfId="200">
      <pivotArea dataOnly="0" labelOnly="1" outline="0" axis="axisValues" fieldPosition="0"/>
    </format>
    <format dxfId="199">
      <pivotArea field="7" type="button" dataOnly="0" labelOnly="1" outline="0" axis="axisRow" fieldPosition="0"/>
    </format>
    <format dxfId="198">
      <pivotArea outline="0" collapsedLevelsAreSubtotals="1" fieldPosition="0"/>
    </format>
    <format dxfId="197">
      <pivotArea dataOnly="0" labelOnly="1" fieldPosition="0">
        <references count="1">
          <reference field="7" count="0"/>
        </references>
      </pivotArea>
    </format>
    <format dxfId="196">
      <pivotArea outline="0" collapsedLevelsAreSubtotals="1" fieldPosition="0"/>
    </format>
    <format dxfId="195">
      <pivotArea dataOnly="0" labelOnly="1" fieldPosition="0">
        <references count="1">
          <reference field="7" count="0"/>
        </references>
      </pivotArea>
    </format>
    <format dxfId="194">
      <pivotArea outline="0" collapsedLevelsAreSubtotals="1" fieldPosition="0"/>
    </format>
    <format dxfId="193">
      <pivotArea dataOnly="0" labelOnly="1" fieldPosition="0">
        <references count="1">
          <reference field="7" count="0"/>
        </references>
      </pivotArea>
    </format>
    <format dxfId="192">
      <pivotArea field="7" type="button" dataOnly="0" labelOnly="1" outline="0" axis="axisRow" fieldPosition="0"/>
    </format>
    <format dxfId="191">
      <pivotArea field="7" type="button" dataOnly="0" labelOnly="1" outline="0" axis="axisRow" fieldPosition="0"/>
    </format>
    <format dxfId="190">
      <pivotArea dataOnly="0" labelOnly="1" fieldPosition="0">
        <references count="1">
          <reference field="7" count="0"/>
        </references>
      </pivotArea>
    </format>
    <format dxfId="189">
      <pivotArea field="7" type="button" dataOnly="0" labelOnly="1" outline="0" axis="axisRow" fieldPosition="0"/>
    </format>
    <format dxfId="188">
      <pivotArea dataOnly="0" labelOnly="1" outline="0" axis="axisValues" fieldPosition="0"/>
    </format>
    <format dxfId="187">
      <pivotArea type="all" dataOnly="0" outline="0" fieldPosition="0"/>
    </format>
    <format dxfId="186">
      <pivotArea outline="0" collapsedLevelsAreSubtotals="1" fieldPosition="0"/>
    </format>
    <format dxfId="185">
      <pivotArea field="7" type="button" dataOnly="0" labelOnly="1" outline="0" axis="axisRow" fieldPosition="0"/>
    </format>
    <format dxfId="184">
      <pivotArea dataOnly="0" labelOnly="1" fieldPosition="0">
        <references count="1">
          <reference field="7" count="9">
            <x v="0"/>
            <x v="1"/>
            <x v="6"/>
            <x v="12"/>
            <x v="16"/>
            <x v="21"/>
            <x v="25"/>
            <x v="32"/>
            <x v="35"/>
          </reference>
        </references>
      </pivotArea>
    </format>
    <format dxfId="183">
      <pivotArea dataOnly="0" labelOnly="1" outline="0" axis="axisValues" fieldPosition="0"/>
    </format>
    <format dxfId="182">
      <pivotArea outline="0" collapsedLevelsAreSubtotals="1" fieldPosition="0"/>
    </format>
    <format dxfId="181">
      <pivotArea dataOnly="0" labelOnly="1" fieldPosition="0">
        <references count="1">
          <reference field="7" count="9">
            <x v="0"/>
            <x v="1"/>
            <x v="6"/>
            <x v="12"/>
            <x v="16"/>
            <x v="21"/>
            <x v="25"/>
            <x v="32"/>
            <x v="35"/>
          </reference>
        </references>
      </pivotArea>
    </format>
    <format dxfId="180">
      <pivotArea type="all" dataOnly="0" outline="0" fieldPosition="0"/>
    </format>
    <format dxfId="179">
      <pivotArea outline="0" collapsedLevelsAreSubtotals="1" fieldPosition="0"/>
    </format>
    <format dxfId="178">
      <pivotArea field="7" type="button" dataOnly="0" labelOnly="1" outline="0" axis="axisRow" fieldPosition="0"/>
    </format>
    <format dxfId="177">
      <pivotArea dataOnly="0" labelOnly="1" fieldPosition="0">
        <references count="1">
          <reference field="7" count="9">
            <x v="0"/>
            <x v="1"/>
            <x v="6"/>
            <x v="12"/>
            <x v="16"/>
            <x v="21"/>
            <x v="25"/>
            <x v="32"/>
            <x v="35"/>
          </reference>
        </references>
      </pivotArea>
    </format>
    <format dxfId="176">
      <pivotArea dataOnly="0" labelOnly="1" outline="0" axis="axisValues" fieldPosition="0"/>
    </format>
    <format dxfId="175">
      <pivotArea type="all" dataOnly="0" outline="0" fieldPosition="0"/>
    </format>
    <format dxfId="174">
      <pivotArea outline="0" collapsedLevelsAreSubtotals="1" fieldPosition="0"/>
    </format>
    <format dxfId="173">
      <pivotArea field="7" type="button" dataOnly="0" labelOnly="1" outline="0" axis="axisRow" fieldPosition="0"/>
    </format>
    <format dxfId="172">
      <pivotArea dataOnly="0" labelOnly="1" fieldPosition="0">
        <references count="1">
          <reference field="7" count="9">
            <x v="0"/>
            <x v="1"/>
            <x v="6"/>
            <x v="12"/>
            <x v="16"/>
            <x v="21"/>
            <x v="25"/>
            <x v="32"/>
            <x v="35"/>
          </reference>
        </references>
      </pivotArea>
    </format>
    <format dxfId="171">
      <pivotArea dataOnly="0" labelOnly="1" outline="0" axis="axisValues" fieldPosition="0"/>
    </format>
    <format dxfId="170">
      <pivotArea field="7" type="button" dataOnly="0" labelOnly="1" outline="0" axis="axisRow" fieldPosition="0"/>
    </format>
    <format dxfId="169">
      <pivotArea dataOnly="0" labelOnly="1" outline="0" axis="axisValues" fieldPosition="0"/>
    </format>
    <format dxfId="168">
      <pivotArea field="7" type="button" dataOnly="0" labelOnly="1" outline="0" axis="axisRow" fieldPosition="0"/>
    </format>
    <format dxfId="167">
      <pivotArea dataOnly="0" labelOnly="1" outline="0" axis="axisValues" fieldPosition="0"/>
    </format>
    <format dxfId="166">
      <pivotArea field="7" type="button" dataOnly="0" labelOnly="1" outline="0" axis="axisRow" fieldPosition="0"/>
    </format>
    <format dxfId="165">
      <pivotArea dataOnly="0" labelOnly="1" outline="0" axis="axisValues" fieldPosition="0"/>
    </format>
    <format dxfId="164">
      <pivotArea outline="0" collapsedLevelsAreSubtotals="1" fieldPosition="0"/>
    </format>
    <format dxfId="163">
      <pivotArea outline="0" collapsedLevelsAreSubtotals="1" fieldPosition="0"/>
    </format>
    <format dxfId="162">
      <pivotArea outline="0" collapsedLevelsAreSubtotals="1" fieldPosition="0"/>
    </format>
  </formats>
  <chartFormats count="2">
    <chartFormat chart="0"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FB84E32-F6A9-4CBB-A7EA-383D7DD38773}"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rowHeaderCaption="Domains &amp; Sub-Domains">
  <location ref="B9:B16" firstHeaderRow="1" firstDataRow="1" firstDataCol="1"/>
  <pivotFields count="2">
    <pivotField axis="axisRow" showAll="0" defaultSubtotal="0">
      <items count="11">
        <item sd="0" x="1"/>
        <item sd="0" x="2"/>
        <item sd="0" x="3"/>
        <item sd="0" x="4"/>
        <item sd="0" x="5"/>
        <item sd="0" x="6"/>
        <item sd="0" x="7"/>
        <item h="1" sd="0" m="1" x="10"/>
        <item h="1" sd="0" x="0"/>
        <item h="1" m="1" x="9"/>
        <item sd="0" m="1" x="8"/>
      </items>
    </pivotField>
    <pivotField axis="axisRow" subtotalTop="0" showAll="0" defaultSubtotal="0">
      <items count="39">
        <item x="1"/>
        <item x="2"/>
        <item x="3"/>
        <item x="4"/>
        <item x="5"/>
        <item x="6"/>
        <item x="7"/>
        <item m="1" x="38"/>
        <item x="8"/>
        <item x="9"/>
        <item x="10"/>
        <item x="11"/>
        <item x="12"/>
        <item x="13"/>
        <item x="14"/>
        <item x="15"/>
        <item x="16"/>
        <item x="17"/>
        <item x="18"/>
        <item x="19"/>
        <item x="20"/>
        <item x="21"/>
        <item x="22"/>
        <item x="23"/>
        <item x="24"/>
        <item x="25"/>
        <item x="26"/>
        <item x="27"/>
        <item x="28"/>
        <item x="29"/>
        <item x="30"/>
        <item x="31"/>
        <item x="32"/>
        <item x="33"/>
        <item x="34"/>
        <item m="1" x="36"/>
        <item x="0"/>
        <item m="1" x="35"/>
        <item m="1" x="37"/>
      </items>
    </pivotField>
  </pivotFields>
  <rowFields count="2">
    <field x="0"/>
    <field x="1"/>
  </rowFields>
  <rowItems count="7">
    <i>
      <x/>
    </i>
    <i>
      <x v="1"/>
    </i>
    <i>
      <x v="2"/>
    </i>
    <i>
      <x v="3"/>
    </i>
    <i>
      <x v="4"/>
    </i>
    <i>
      <x v="5"/>
    </i>
    <i>
      <x v="6"/>
    </i>
  </rowItems>
  <colItems count="1">
    <i/>
  </colItems>
  <formats count="38">
    <format dxfId="161">
      <pivotArea field="0" type="button" dataOnly="0" labelOnly="1" outline="0" axis="axisRow" fieldPosition="0"/>
    </format>
    <format dxfId="160">
      <pivotArea type="all" dataOnly="0" outline="0" fieldPosition="0"/>
    </format>
    <format dxfId="159">
      <pivotArea field="0" type="button" dataOnly="0" labelOnly="1" outline="0" axis="axisRow" fieldPosition="0"/>
    </format>
    <format dxfId="158">
      <pivotArea dataOnly="0" labelOnly="1" fieldPosition="0">
        <references count="1">
          <reference field="0" count="0"/>
        </references>
      </pivotArea>
    </format>
    <format dxfId="157">
      <pivotArea type="all" dataOnly="0" outline="0" fieldPosition="0"/>
    </format>
    <format dxfId="156">
      <pivotArea field="0" type="button" dataOnly="0" labelOnly="1" outline="0" axis="axisRow" fieldPosition="0"/>
    </format>
    <format dxfId="155">
      <pivotArea dataOnly="0" labelOnly="1" fieldPosition="0">
        <references count="1">
          <reference field="0" count="0"/>
        </references>
      </pivotArea>
    </format>
    <format dxfId="154">
      <pivotArea dataOnly="0" labelOnly="1" fieldPosition="0">
        <references count="1">
          <reference field="0" count="0"/>
        </references>
      </pivotArea>
    </format>
    <format dxfId="153">
      <pivotArea field="0" type="button" dataOnly="0" labelOnly="1" outline="0" axis="axisRow" fieldPosition="0"/>
    </format>
    <format dxfId="152">
      <pivotArea dataOnly="0" labelOnly="1" fieldPosition="0">
        <references count="2">
          <reference field="0" count="1" selected="0">
            <x v="0"/>
          </reference>
          <reference field="1" count="4">
            <x v="8"/>
            <x v="9"/>
            <x v="10"/>
            <x v="11"/>
          </reference>
        </references>
      </pivotArea>
    </format>
    <format dxfId="151">
      <pivotArea dataOnly="0" labelOnly="1" fieldPosition="0">
        <references count="2">
          <reference field="0" count="1" selected="0">
            <x v="1"/>
          </reference>
          <reference field="1" count="5">
            <x v="12"/>
            <x v="13"/>
            <x v="14"/>
            <x v="15"/>
            <x v="16"/>
          </reference>
        </references>
      </pivotArea>
    </format>
    <format dxfId="150">
      <pivotArea dataOnly="0" labelOnly="1" fieldPosition="0">
        <references count="2">
          <reference field="0" count="1" selected="0">
            <x v="2"/>
          </reference>
          <reference field="1" count="3">
            <x v="17"/>
            <x v="18"/>
            <x v="19"/>
          </reference>
        </references>
      </pivotArea>
    </format>
    <format dxfId="149">
      <pivotArea dataOnly="0" labelOnly="1" fieldPosition="0">
        <references count="2">
          <reference field="0" count="1" selected="0">
            <x v="3"/>
          </reference>
          <reference field="1" count="4">
            <x v="20"/>
            <x v="21"/>
            <x v="22"/>
            <x v="23"/>
          </reference>
        </references>
      </pivotArea>
    </format>
    <format dxfId="148">
      <pivotArea dataOnly="0" labelOnly="1" fieldPosition="0">
        <references count="2">
          <reference field="0" count="1" selected="0">
            <x v="4"/>
          </reference>
          <reference field="1" count="3">
            <x v="24"/>
            <x v="25"/>
            <x v="26"/>
          </reference>
        </references>
      </pivotArea>
    </format>
    <format dxfId="147">
      <pivotArea dataOnly="0" labelOnly="1" fieldPosition="0">
        <references count="2">
          <reference field="0" count="1" selected="0">
            <x v="5"/>
          </reference>
          <reference field="1" count="6">
            <x v="27"/>
            <x v="28"/>
            <x v="29"/>
            <x v="30"/>
            <x v="31"/>
            <x v="32"/>
          </reference>
        </references>
      </pivotArea>
    </format>
    <format dxfId="146">
      <pivotArea dataOnly="0" labelOnly="1" fieldPosition="0">
        <references count="2">
          <reference field="0" count="1" selected="0">
            <x v="6"/>
          </reference>
          <reference field="1" count="2">
            <x v="33"/>
            <x v="34"/>
          </reference>
        </references>
      </pivotArea>
    </format>
    <format dxfId="145">
      <pivotArea type="all" dataOnly="0" outline="0" fieldPosition="0"/>
    </format>
    <format dxfId="144">
      <pivotArea field="0" type="button" dataOnly="0" labelOnly="1" outline="0" axis="axisRow" fieldPosition="0"/>
    </format>
    <format dxfId="143">
      <pivotArea dataOnly="0" labelOnly="1" fieldPosition="0">
        <references count="1">
          <reference field="0" count="0"/>
        </references>
      </pivotArea>
    </format>
    <format dxfId="142">
      <pivotArea type="all" dataOnly="0" outline="0" fieldPosition="0"/>
    </format>
    <format dxfId="141">
      <pivotArea field="0" type="button" dataOnly="0" labelOnly="1" outline="0" axis="axisRow" fieldPosition="0"/>
    </format>
    <format dxfId="140">
      <pivotArea dataOnly="0" labelOnly="1" fieldPosition="0">
        <references count="1">
          <reference field="0" count="0"/>
        </references>
      </pivotArea>
    </format>
    <format dxfId="139">
      <pivotArea type="all" dataOnly="0" outline="0" fieldPosition="0"/>
    </format>
    <format dxfId="138">
      <pivotArea field="0" type="button" dataOnly="0" labelOnly="1" outline="0" axis="axisRow" fieldPosition="0"/>
    </format>
    <format dxfId="137">
      <pivotArea dataOnly="0" labelOnly="1" fieldPosition="0">
        <references count="1">
          <reference field="0" count="0"/>
        </references>
      </pivotArea>
    </format>
    <format dxfId="136">
      <pivotArea type="all" dataOnly="0" outline="0" fieldPosition="0"/>
    </format>
    <format dxfId="135">
      <pivotArea field="0" type="button" dataOnly="0" labelOnly="1" outline="0" axis="axisRow" fieldPosition="0"/>
    </format>
    <format dxfId="134">
      <pivotArea dataOnly="0" labelOnly="1" fieldPosition="0">
        <references count="1">
          <reference field="0" count="0"/>
        </references>
      </pivotArea>
    </format>
    <format dxfId="133">
      <pivotArea type="all" dataOnly="0" outline="0" fieldPosition="0"/>
    </format>
    <format dxfId="132">
      <pivotArea field="0" type="button" dataOnly="0" labelOnly="1" outline="0" axis="axisRow" fieldPosition="0"/>
    </format>
    <format dxfId="131">
      <pivotArea dataOnly="0" labelOnly="1" fieldPosition="0">
        <references count="1">
          <reference field="0" count="0"/>
        </references>
      </pivotArea>
    </format>
    <format dxfId="130">
      <pivotArea type="all" dataOnly="0" outline="0" fieldPosition="0"/>
    </format>
    <format dxfId="129">
      <pivotArea field="0" type="button" dataOnly="0" labelOnly="1" outline="0" axis="axisRow" fieldPosition="0"/>
    </format>
    <format dxfId="128">
      <pivotArea dataOnly="0" labelOnly="1" fieldPosition="0">
        <references count="1">
          <reference field="0" count="0"/>
        </references>
      </pivotArea>
    </format>
    <format dxfId="127">
      <pivotArea type="all" dataOnly="0" outline="0" fieldPosition="0"/>
    </format>
    <format dxfId="126">
      <pivotArea field="0" type="button" dataOnly="0" labelOnly="1" outline="0" axis="axisRow" fieldPosition="0"/>
    </format>
    <format dxfId="125">
      <pivotArea dataOnly="0" labelOnly="1" fieldPosition="0">
        <references count="1">
          <reference field="0" count="0"/>
        </references>
      </pivotArea>
    </format>
    <format dxfId="124">
      <pivotArea dataOnly="0" labelOnly="1" fieldPosition="0">
        <references count="1">
          <reference field="0" count="1">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omain" xr10:uid="{DEBA4D31-0712-4030-90FC-5705634260EC}" sourceName="Domain">
  <pivotTables>
    <pivotTable tabId="74" name="PivotTable26"/>
  </pivotTables>
  <data>
    <tabular pivotCacheId="44634392">
      <items count="11">
        <i x="0" s="1"/>
        <i x="1"/>
        <i x="2"/>
        <i x="3"/>
        <i x="4"/>
        <i x="5"/>
        <i x="6"/>
        <i x="7"/>
        <i x="10" nd="1"/>
        <i x="8" nd="1"/>
        <i x="9"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lect Assessment View" xr10:uid="{A470D0B4-AE79-44FE-BD80-4174610E85CD}" cache="Slicer_Domain" caption="Select Assessment View" rowHeight="234950"/>
</slic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357F0AB-373E-4229-B3F8-9E077AB65716}">
  <we:reference id="59c21f10-554a-4311-8b6e-b5bcf9bd2c07" version="15.1.0.1"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24230-6788-4083-8F74-AFD014C990E7}">
  <dimension ref="A1"/>
  <sheetViews>
    <sheetView topLeftCell="A4" workbookViewId="0"/>
  </sheetViews>
  <sheetFormatPr defaultColWidth="9.140625" defaultRowHeight="15" x14ac:dyDescent="0.25"/>
  <cols>
    <col min="1" max="16384" width="9.140625" style="250"/>
  </cols>
  <sheetData/>
  <sheetProtection algorithmName="SHA-1" hashValue="olR81pf9pYBqNLj/QkIvCR4q2uI=" saltValue="cdEPjMwlwl89+qs6Nn+TJw==" spinCount="100000" sheet="1" scenarios="1" autoFilter="0" pivotTables="0"/>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8B2F7-97B4-46B4-B614-719A5078DD3C}">
  <sheetPr>
    <tabColor theme="3" tint="0.39997558519241921"/>
  </sheetPr>
  <dimension ref="A1:AR73"/>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88" customWidth="1"/>
    <col min="3" max="3" width="13.42578125" style="52" customWidth="1"/>
    <col min="4" max="4" width="30.42578125" style="52"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7109375" style="90" customWidth="1" collapsed="1"/>
    <col min="21" max="24" width="55.7109375" style="90" customWidth="1"/>
    <col min="25" max="25" width="25.7109375" style="59" customWidth="1"/>
    <col min="26" max="26" width="37.85546875" style="59" customWidth="1"/>
    <col min="27" max="31" width="23.85546875" style="59" customWidth="1" outlineLevel="1"/>
    <col min="32" max="32" width="25.42578125" style="90" customWidth="1"/>
    <col min="33" max="33" width="20.7109375" style="59" hidden="1" customWidth="1" outlineLevel="1"/>
    <col min="34" max="34" width="8.85546875" style="59" hidden="1" customWidth="1" outlineLevel="1"/>
    <col min="35" max="35" width="13.28515625" style="59" hidden="1" customWidth="1" outlineLevel="1"/>
    <col min="36" max="36" width="25.42578125" style="59" hidden="1" customWidth="1" outlineLevel="1"/>
    <col min="37" max="37" width="23.140625" style="59" hidden="1" customWidth="1" outlineLevel="1"/>
    <col min="38"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283</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O1" s="74"/>
      <c r="AP1" s="74"/>
      <c r="AQ1" s="257"/>
      <c r="AR1" s="74"/>
    </row>
    <row r="2" spans="1:44" s="74" customFormat="1" ht="20.100000000000001" customHeight="1" thickBot="1" x14ac:dyDescent="0.3">
      <c r="A2" s="269" t="s">
        <v>1</v>
      </c>
      <c r="B2" s="197"/>
      <c r="C2" s="197"/>
      <c r="D2" s="192"/>
      <c r="E2" s="192"/>
      <c r="F2" s="192"/>
      <c r="G2" s="192"/>
      <c r="H2" s="192"/>
      <c r="I2" s="192"/>
      <c r="J2" s="192"/>
      <c r="K2" s="192"/>
      <c r="L2" s="192"/>
      <c r="M2" s="192"/>
      <c r="N2" s="192"/>
      <c r="O2" s="192"/>
      <c r="P2" s="186" t="s">
        <v>395</v>
      </c>
      <c r="Q2" s="187"/>
      <c r="R2" s="188"/>
      <c r="S2" s="193"/>
      <c r="T2" s="194"/>
      <c r="U2" s="194"/>
      <c r="V2" s="194"/>
      <c r="W2" s="194"/>
      <c r="X2" s="194"/>
      <c r="Y2" s="165"/>
      <c r="Z2" s="165"/>
      <c r="AA2" s="325" t="s">
        <v>239</v>
      </c>
      <c r="AB2" s="325"/>
      <c r="AC2" s="325"/>
      <c r="AD2" s="325"/>
      <c r="AE2" s="325"/>
      <c r="AF2" s="165"/>
      <c r="AG2" s="335" t="s">
        <v>240</v>
      </c>
      <c r="AH2" s="336"/>
      <c r="AI2" s="336"/>
      <c r="AJ2" s="336"/>
      <c r="AK2" s="336"/>
      <c r="AL2" s="336"/>
      <c r="AM2" s="336"/>
      <c r="AN2" s="337"/>
      <c r="AQ2" s="257">
        <v>1</v>
      </c>
    </row>
    <row r="3" spans="1:44" s="138" customFormat="1" ht="21" customHeight="1" thickBot="1" x14ac:dyDescent="0.25">
      <c r="A3" s="195"/>
      <c r="B3" s="134"/>
      <c r="C3" s="145"/>
      <c r="D3" s="145"/>
      <c r="E3" s="136"/>
      <c r="F3" s="137"/>
      <c r="G3" s="137"/>
      <c r="H3" s="146"/>
      <c r="I3" s="141">
        <v>1</v>
      </c>
      <c r="J3" s="142">
        <v>1</v>
      </c>
      <c r="K3" s="142">
        <v>1</v>
      </c>
      <c r="L3" s="142">
        <v>1</v>
      </c>
      <c r="M3" s="142">
        <v>1</v>
      </c>
      <c r="N3" s="142">
        <v>1</v>
      </c>
      <c r="O3" s="143">
        <v>1</v>
      </c>
      <c r="P3" s="187"/>
      <c r="Q3" s="187"/>
      <c r="R3" s="187"/>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4" s="122" customFormat="1" ht="65.25" customHeight="1" thickBot="1" x14ac:dyDescent="0.3">
      <c r="A4" s="200" t="s">
        <v>78</v>
      </c>
      <c r="B4" s="201" t="s">
        <v>396</v>
      </c>
      <c r="C4" s="227" t="s">
        <v>248</v>
      </c>
      <c r="D4" s="202" t="s">
        <v>397</v>
      </c>
      <c r="E4" s="227" t="s">
        <v>249</v>
      </c>
      <c r="F4" s="227" t="s">
        <v>251</v>
      </c>
      <c r="G4" s="227" t="s">
        <v>398</v>
      </c>
      <c r="H4" s="227" t="s">
        <v>252</v>
      </c>
      <c r="I4" s="227" t="s">
        <v>399</v>
      </c>
      <c r="J4" s="227" t="s">
        <v>400</v>
      </c>
      <c r="K4" s="227" t="s">
        <v>401</v>
      </c>
      <c r="L4" s="227" t="s">
        <v>402</v>
      </c>
      <c r="M4" s="227" t="s">
        <v>403</v>
      </c>
      <c r="N4" s="227" t="s">
        <v>404</v>
      </c>
      <c r="O4" s="227" t="s">
        <v>405</v>
      </c>
      <c r="P4" s="227" t="s">
        <v>406</v>
      </c>
      <c r="Q4" s="227" t="s">
        <v>407</v>
      </c>
      <c r="R4" s="227" t="s">
        <v>408</v>
      </c>
      <c r="S4" s="228"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170" t="s">
        <v>4</v>
      </c>
      <c r="AG4" s="118" t="s">
        <v>397</v>
      </c>
      <c r="AH4" s="119" t="s">
        <v>248</v>
      </c>
      <c r="AI4" s="120" t="s">
        <v>77</v>
      </c>
      <c r="AJ4" s="120" t="s">
        <v>78</v>
      </c>
      <c r="AK4" s="120" t="s">
        <v>396</v>
      </c>
      <c r="AL4" s="120" t="s">
        <v>415</v>
      </c>
      <c r="AM4" s="120" t="s">
        <v>416</v>
      </c>
      <c r="AN4" s="121" t="s">
        <v>417</v>
      </c>
      <c r="AQ4" s="122">
        <v>3</v>
      </c>
    </row>
    <row r="5" spans="1:44" ht="69.599999999999994" customHeight="1" x14ac:dyDescent="0.25">
      <c r="A5" s="341" t="str">
        <f t="shared" ref="A5" si="0">IF(AJ4&lt;&gt;AJ5,AJ5,"")</f>
        <v>Target Inventory Levels and Safety Stock Management</v>
      </c>
      <c r="B5" s="344" t="str">
        <f>IF(AK4&lt;&gt;AK5,AK5,"")</f>
        <v>Inventory Policy and SOP</v>
      </c>
      <c r="C5" s="219">
        <v>1</v>
      </c>
      <c r="D5" s="220" t="s">
        <v>71</v>
      </c>
      <c r="E5" s="221" t="s">
        <v>489</v>
      </c>
      <c r="F5" s="222" t="s">
        <v>276</v>
      </c>
      <c r="G5" s="222" t="s">
        <v>428</v>
      </c>
      <c r="H5" s="223">
        <f>INDEX('B. Maturity Model Grading'!$I$4:$I$33,MATCH(AJ5,'B. Maturity Model Grading'!$H$4:$H$33,0))</f>
        <v>0.83950617283950613</v>
      </c>
      <c r="I5" s="224">
        <v>1</v>
      </c>
      <c r="J5" s="224"/>
      <c r="K5" s="224">
        <v>1</v>
      </c>
      <c r="L5" s="224">
        <v>1</v>
      </c>
      <c r="M5" s="224">
        <v>1</v>
      </c>
      <c r="N5" s="224"/>
      <c r="O5" s="224">
        <v>1</v>
      </c>
      <c r="P5" s="224" cm="1">
        <f t="array" ref="P5">_xlfn.SWITCH(F5,"High",1,"Medium",0.5,"Low",0.25,0)</f>
        <v>0.5</v>
      </c>
      <c r="Q5" s="225">
        <f t="shared" ref="Q5:Q32" si="1">SUMPRODUCT(I5:O5,$I$3:$O$3)/SUM($I$3:$O$3)</f>
        <v>0.7142857142857143</v>
      </c>
      <c r="R5" s="225" cm="1">
        <f t="array" ref="R5">_xlfn.IFS(H5&lt;=0.4,0.4,H5&lt;=0.6,0.6,H5&lt;=0.8,0.8,H5&lt;=1,1)</f>
        <v>1</v>
      </c>
      <c r="S5" s="226" cm="1">
        <f t="array" ref="S5">P5*Q5*R5/MAX($P$5:$P$73*$Q$5:$Q$73*$R$5:$R$73)</f>
        <v>0.35714285714285715</v>
      </c>
      <c r="T5" s="275"/>
      <c r="U5" s="275"/>
      <c r="V5" s="275"/>
      <c r="W5" s="275"/>
      <c r="X5" s="275"/>
      <c r="Y5" s="178"/>
      <c r="Z5" s="178"/>
      <c r="AA5" s="255"/>
      <c r="AB5" s="255"/>
      <c r="AC5" s="255"/>
      <c r="AD5" s="255"/>
      <c r="AE5" s="255"/>
      <c r="AF5" s="211">
        <f>IFERROR(S5*Y5,"N/A")</f>
        <v>0</v>
      </c>
      <c r="AG5" s="106" t="s">
        <v>71</v>
      </c>
      <c r="AH5" s="107">
        <v>107</v>
      </c>
      <c r="AI5" s="108" t="s">
        <v>283</v>
      </c>
      <c r="AJ5" s="108" t="s">
        <v>106</v>
      </c>
      <c r="AK5" s="108" t="s">
        <v>490</v>
      </c>
      <c r="AL5" s="108">
        <v>2</v>
      </c>
      <c r="AM5" s="108">
        <v>1</v>
      </c>
      <c r="AN5" s="109">
        <v>1</v>
      </c>
    </row>
    <row r="6" spans="1:44" ht="54" x14ac:dyDescent="0.25">
      <c r="A6" s="342"/>
      <c r="B6" s="348"/>
      <c r="C6" s="213">
        <v>2</v>
      </c>
      <c r="D6" s="214" t="s">
        <v>71</v>
      </c>
      <c r="E6" s="208" t="s">
        <v>491</v>
      </c>
      <c r="F6" s="175" t="s">
        <v>276</v>
      </c>
      <c r="G6" s="175" t="s">
        <v>440</v>
      </c>
      <c r="H6" s="181">
        <f>INDEX('B. Maturity Model Grading'!$I$4:$I$33,MATCH(AJ6,'B. Maturity Model Grading'!$H$4:$H$33,0))</f>
        <v>0.83950617283950613</v>
      </c>
      <c r="I6" s="76">
        <v>1</v>
      </c>
      <c r="J6" s="76"/>
      <c r="K6" s="76"/>
      <c r="L6" s="76">
        <v>1</v>
      </c>
      <c r="M6" s="76">
        <v>1</v>
      </c>
      <c r="N6" s="76">
        <v>1</v>
      </c>
      <c r="O6" s="76"/>
      <c r="P6" s="76" cm="1">
        <f t="array" ref="P6">_xlfn.SWITCH(F6,"High",1,"Medium",0.5,"Low",0.25,0)</f>
        <v>0.5</v>
      </c>
      <c r="Q6" s="209">
        <f t="shared" si="1"/>
        <v>0.5714285714285714</v>
      </c>
      <c r="R6" s="209" cm="1">
        <f t="array" ref="R6">_xlfn.IFS(H6&lt;=0.4,0.4,H6&lt;=0.6,0.6,H6&lt;=0.8,0.8,H6&lt;=1,1)</f>
        <v>1</v>
      </c>
      <c r="S6" s="210" cm="1">
        <f t="array" ref="S6">P6*Q6*R6/MAX($P$5:$P$73*$Q$5:$Q$73*$R$5:$R$73)</f>
        <v>0.2857142857142857</v>
      </c>
      <c r="T6" s="275"/>
      <c r="U6" s="275"/>
      <c r="V6" s="275"/>
      <c r="W6" s="275"/>
      <c r="X6" s="275"/>
      <c r="Y6" s="178"/>
      <c r="Z6" s="178"/>
      <c r="AA6" s="255"/>
      <c r="AB6" s="255"/>
      <c r="AC6" s="255"/>
      <c r="AD6" s="255"/>
      <c r="AE6" s="255"/>
      <c r="AF6" s="211">
        <f t="shared" ref="AF6:AF61" si="2">IFERROR(S6*Y6,"N/A")</f>
        <v>0</v>
      </c>
      <c r="AG6" s="98" t="s">
        <v>71</v>
      </c>
      <c r="AH6" s="99">
        <v>108</v>
      </c>
      <c r="AI6" s="100" t="s">
        <v>283</v>
      </c>
      <c r="AJ6" s="100" t="s">
        <v>106</v>
      </c>
      <c r="AK6" s="100" t="s">
        <v>490</v>
      </c>
      <c r="AL6" s="100">
        <v>2</v>
      </c>
      <c r="AM6" s="100">
        <v>1</v>
      </c>
      <c r="AN6" s="101">
        <v>1</v>
      </c>
    </row>
    <row r="7" spans="1:44" ht="72" x14ac:dyDescent="0.25">
      <c r="A7" s="342"/>
      <c r="B7" s="348"/>
      <c r="C7" s="219">
        <v>3</v>
      </c>
      <c r="D7" s="214" t="s">
        <v>71</v>
      </c>
      <c r="E7" s="208" t="s">
        <v>492</v>
      </c>
      <c r="F7" s="175" t="s">
        <v>276</v>
      </c>
      <c r="G7" s="175" t="s">
        <v>440</v>
      </c>
      <c r="H7" s="181">
        <f>INDEX('B. Maturity Model Grading'!$I$4:$I$33,MATCH(AJ7,'B. Maturity Model Grading'!$H$4:$H$33,0))</f>
        <v>0.83950617283950613</v>
      </c>
      <c r="I7" s="76">
        <v>1</v>
      </c>
      <c r="J7" s="76"/>
      <c r="K7" s="76">
        <v>1</v>
      </c>
      <c r="L7" s="76"/>
      <c r="M7" s="76">
        <v>1</v>
      </c>
      <c r="N7" s="76">
        <v>1</v>
      </c>
      <c r="O7" s="76">
        <v>1</v>
      </c>
      <c r="P7" s="76" cm="1">
        <f t="array" ref="P7">_xlfn.SWITCH(F7,"High",1,"Medium",0.5,"Low",0.25,0)</f>
        <v>0.5</v>
      </c>
      <c r="Q7" s="209">
        <f t="shared" si="1"/>
        <v>0.7142857142857143</v>
      </c>
      <c r="R7" s="209" cm="1">
        <f t="array" ref="R7">_xlfn.IFS(H7&lt;=0.4,0.4,H7&lt;=0.6,0.6,H7&lt;=0.8,0.8,H7&lt;=1,1)</f>
        <v>1</v>
      </c>
      <c r="S7" s="210" cm="1">
        <f t="array" ref="S7">P7*Q7*R7/MAX($P$5:$P$73*$Q$5:$Q$73*$R$5:$R$73)</f>
        <v>0.35714285714285715</v>
      </c>
      <c r="T7" s="275"/>
      <c r="U7" s="275"/>
      <c r="V7" s="275"/>
      <c r="W7" s="275"/>
      <c r="X7" s="275"/>
      <c r="Y7" s="178"/>
      <c r="Z7" s="178"/>
      <c r="AA7" s="255"/>
      <c r="AB7" s="255"/>
      <c r="AC7" s="255"/>
      <c r="AD7" s="255"/>
      <c r="AE7" s="255"/>
      <c r="AF7" s="211">
        <f t="shared" si="2"/>
        <v>0</v>
      </c>
      <c r="AG7" s="98" t="s">
        <v>71</v>
      </c>
      <c r="AH7" s="99">
        <v>109</v>
      </c>
      <c r="AI7" s="100" t="s">
        <v>283</v>
      </c>
      <c r="AJ7" s="100" t="s">
        <v>106</v>
      </c>
      <c r="AK7" s="100" t="s">
        <v>490</v>
      </c>
      <c r="AL7" s="100">
        <v>2</v>
      </c>
      <c r="AM7" s="100">
        <v>1</v>
      </c>
      <c r="AN7" s="101">
        <v>1</v>
      </c>
    </row>
    <row r="8" spans="1:44" ht="72" x14ac:dyDescent="0.25">
      <c r="A8" s="342"/>
      <c r="B8" s="348"/>
      <c r="C8" s="213">
        <v>4</v>
      </c>
      <c r="D8" s="214" t="s">
        <v>71</v>
      </c>
      <c r="E8" s="208" t="s">
        <v>493</v>
      </c>
      <c r="F8" s="175" t="s">
        <v>268</v>
      </c>
      <c r="G8" s="175" t="s">
        <v>440</v>
      </c>
      <c r="H8" s="181">
        <f>INDEX('B. Maturity Model Grading'!$I$4:$I$33,MATCH(AJ8,'B. Maturity Model Grading'!$H$4:$H$33,0))</f>
        <v>0.83950617283950613</v>
      </c>
      <c r="I8" s="76"/>
      <c r="J8" s="76"/>
      <c r="K8" s="76">
        <v>1</v>
      </c>
      <c r="L8" s="76"/>
      <c r="M8" s="76"/>
      <c r="N8" s="76">
        <v>1</v>
      </c>
      <c r="O8" s="76">
        <v>1</v>
      </c>
      <c r="P8" s="76" cm="1">
        <f t="array" ref="P8">_xlfn.SWITCH(F8,"High",1,"Medium",0.5,"Low",0.25,0)</f>
        <v>1</v>
      </c>
      <c r="Q8" s="209">
        <f t="shared" si="1"/>
        <v>0.42857142857142855</v>
      </c>
      <c r="R8" s="209" cm="1">
        <f t="array" ref="R8">_xlfn.IFS(H8&lt;=0.4,0.4,H8&lt;=0.6,0.6,H8&lt;=0.8,0.8,H8&lt;=1,1)</f>
        <v>1</v>
      </c>
      <c r="S8" s="210" cm="1">
        <f t="array" ref="S8">P8*Q8*R8/MAX($P$5:$P$73*$Q$5:$Q$73*$R$5:$R$73)</f>
        <v>0.42857142857142855</v>
      </c>
      <c r="T8" s="275"/>
      <c r="U8" s="275"/>
      <c r="V8" s="275"/>
      <c r="W8" s="275"/>
      <c r="X8" s="275"/>
      <c r="Y8" s="178"/>
      <c r="Z8" s="178"/>
      <c r="AA8" s="255"/>
      <c r="AB8" s="255"/>
      <c r="AC8" s="255"/>
      <c r="AD8" s="255"/>
      <c r="AE8" s="255"/>
      <c r="AF8" s="211">
        <f t="shared" si="2"/>
        <v>0</v>
      </c>
      <c r="AG8" s="98" t="s">
        <v>71</v>
      </c>
      <c r="AH8" s="99">
        <v>110</v>
      </c>
      <c r="AI8" s="100" t="s">
        <v>283</v>
      </c>
      <c r="AJ8" s="100" t="s">
        <v>106</v>
      </c>
      <c r="AK8" s="100" t="s">
        <v>490</v>
      </c>
      <c r="AL8" s="100">
        <v>2</v>
      </c>
      <c r="AM8" s="100">
        <v>1</v>
      </c>
      <c r="AN8" s="101">
        <v>1</v>
      </c>
    </row>
    <row r="9" spans="1:44" ht="90" x14ac:dyDescent="0.25">
      <c r="A9" s="342"/>
      <c r="B9" s="347"/>
      <c r="C9" s="219">
        <v>5</v>
      </c>
      <c r="D9" s="214" t="s">
        <v>71</v>
      </c>
      <c r="E9" s="208" t="s">
        <v>494</v>
      </c>
      <c r="F9" s="175" t="s">
        <v>276</v>
      </c>
      <c r="G9" s="175" t="s">
        <v>428</v>
      </c>
      <c r="H9" s="181">
        <f>INDEX('B. Maturity Model Grading'!$I$4:$I$33,MATCH(AJ9,'B. Maturity Model Grading'!$H$4:$H$33,0))</f>
        <v>0.83950617283950613</v>
      </c>
      <c r="I9" s="76"/>
      <c r="J9" s="76"/>
      <c r="K9" s="76"/>
      <c r="L9" s="76">
        <v>1</v>
      </c>
      <c r="M9" s="76">
        <v>1</v>
      </c>
      <c r="N9" s="76">
        <v>1</v>
      </c>
      <c r="O9" s="76"/>
      <c r="P9" s="76" cm="1">
        <f t="array" ref="P9">_xlfn.SWITCH(F9,"High",1,"Medium",0.5,"Low",0.25,0)</f>
        <v>0.5</v>
      </c>
      <c r="Q9" s="209">
        <f t="shared" si="1"/>
        <v>0.42857142857142855</v>
      </c>
      <c r="R9" s="209" cm="1">
        <f t="array" ref="R9">_xlfn.IFS(H9&lt;=0.4,0.4,H9&lt;=0.6,0.6,H9&lt;=0.8,0.8,H9&lt;=1,1)</f>
        <v>1</v>
      </c>
      <c r="S9" s="210" cm="1">
        <f t="array" ref="S9">P9*Q9*R9/MAX($P$5:$P$73*$Q$5:$Q$73*$R$5:$R$73)</f>
        <v>0.21428571428571427</v>
      </c>
      <c r="T9" s="275"/>
      <c r="U9" s="275"/>
      <c r="V9" s="275"/>
      <c r="W9" s="275"/>
      <c r="X9" s="275"/>
      <c r="Y9" s="178"/>
      <c r="Z9" s="178"/>
      <c r="AA9" s="255"/>
      <c r="AB9" s="255"/>
      <c r="AC9" s="255"/>
      <c r="AD9" s="255"/>
      <c r="AE9" s="255"/>
      <c r="AF9" s="211">
        <f t="shared" si="2"/>
        <v>0</v>
      </c>
      <c r="AG9" s="98" t="s">
        <v>71</v>
      </c>
      <c r="AH9" s="99">
        <v>112</v>
      </c>
      <c r="AI9" s="100" t="s">
        <v>283</v>
      </c>
      <c r="AJ9" s="100" t="s">
        <v>106</v>
      </c>
      <c r="AK9" s="100" t="s">
        <v>490</v>
      </c>
      <c r="AL9" s="100">
        <v>2</v>
      </c>
      <c r="AM9" s="100">
        <v>1</v>
      </c>
      <c r="AN9" s="101">
        <v>1</v>
      </c>
    </row>
    <row r="10" spans="1:44" ht="72" x14ac:dyDescent="0.25">
      <c r="A10" s="342"/>
      <c r="B10" s="344" t="str">
        <f t="shared" ref="B10:B69" si="3">IF(AK9&lt;&gt;AK10,AK10,"")</f>
        <v>Safety Stock Policy and SOP</v>
      </c>
      <c r="C10" s="213">
        <v>6</v>
      </c>
      <c r="D10" s="214" t="s">
        <v>71</v>
      </c>
      <c r="E10" s="208" t="s">
        <v>495</v>
      </c>
      <c r="F10" s="175" t="s">
        <v>268</v>
      </c>
      <c r="G10" s="175" t="s">
        <v>428</v>
      </c>
      <c r="H10" s="181">
        <f>INDEX('B. Maturity Model Grading'!$I$4:$I$33,MATCH(AJ10,'B. Maturity Model Grading'!$H$4:$H$33,0))</f>
        <v>0.83950617283950613</v>
      </c>
      <c r="I10" s="76">
        <v>1</v>
      </c>
      <c r="J10" s="76"/>
      <c r="K10" s="76">
        <v>1</v>
      </c>
      <c r="L10" s="76"/>
      <c r="M10" s="76">
        <v>1</v>
      </c>
      <c r="N10" s="76"/>
      <c r="O10" s="76">
        <v>1</v>
      </c>
      <c r="P10" s="76" cm="1">
        <f t="array" ref="P10">_xlfn.SWITCH(F10,"High",1,"Medium",0.5,"Low",0.25,0)</f>
        <v>1</v>
      </c>
      <c r="Q10" s="209">
        <f t="shared" si="1"/>
        <v>0.5714285714285714</v>
      </c>
      <c r="R10" s="209" cm="1">
        <f t="array" ref="R10">_xlfn.IFS(H10&lt;=0.4,0.4,H10&lt;=0.6,0.6,H10&lt;=0.8,0.8,H10&lt;=1,1)</f>
        <v>1</v>
      </c>
      <c r="S10" s="210" cm="1">
        <f t="array" ref="S10">P10*Q10*R10/MAX($P$5:$P$73*$Q$5:$Q$73*$R$5:$R$73)</f>
        <v>0.5714285714285714</v>
      </c>
      <c r="T10" s="275"/>
      <c r="U10" s="275"/>
      <c r="V10" s="275"/>
      <c r="W10" s="275"/>
      <c r="X10" s="275"/>
      <c r="Y10" s="178"/>
      <c r="Z10" s="178"/>
      <c r="AA10" s="255"/>
      <c r="AB10" s="255"/>
      <c r="AC10" s="255"/>
      <c r="AD10" s="255"/>
      <c r="AE10" s="255"/>
      <c r="AF10" s="211">
        <f t="shared" si="2"/>
        <v>0</v>
      </c>
      <c r="AG10" s="98" t="s">
        <v>71</v>
      </c>
      <c r="AH10" s="99">
        <v>114</v>
      </c>
      <c r="AI10" s="100" t="s">
        <v>283</v>
      </c>
      <c r="AJ10" s="100" t="s">
        <v>106</v>
      </c>
      <c r="AK10" s="100" t="s">
        <v>496</v>
      </c>
      <c r="AL10" s="100">
        <v>2</v>
      </c>
      <c r="AM10" s="100">
        <v>1</v>
      </c>
      <c r="AN10" s="101">
        <v>2</v>
      </c>
    </row>
    <row r="11" spans="1:44" ht="72" x14ac:dyDescent="0.25">
      <c r="A11" s="342"/>
      <c r="B11" s="347"/>
      <c r="C11" s="219">
        <v>7</v>
      </c>
      <c r="D11" s="214" t="s">
        <v>71</v>
      </c>
      <c r="E11" s="208" t="s">
        <v>497</v>
      </c>
      <c r="F11" s="175" t="s">
        <v>268</v>
      </c>
      <c r="G11" s="175" t="s">
        <v>419</v>
      </c>
      <c r="H11" s="181">
        <f>INDEX('B. Maturity Model Grading'!$I$4:$I$33,MATCH(AJ11,'B. Maturity Model Grading'!$H$4:$H$33,0))</f>
        <v>0.83950617283950613</v>
      </c>
      <c r="I11" s="76"/>
      <c r="J11" s="76"/>
      <c r="K11" s="76"/>
      <c r="L11" s="76">
        <v>1</v>
      </c>
      <c r="M11" s="76">
        <v>1</v>
      </c>
      <c r="N11" s="76"/>
      <c r="O11" s="76">
        <v>1</v>
      </c>
      <c r="P11" s="76" cm="1">
        <f t="array" ref="P11">_xlfn.SWITCH(F11,"High",1,"Medium",0.5,"Low",0.25,0)</f>
        <v>1</v>
      </c>
      <c r="Q11" s="209">
        <f t="shared" si="1"/>
        <v>0.42857142857142855</v>
      </c>
      <c r="R11" s="209" cm="1">
        <f t="array" ref="R11">_xlfn.IFS(H11&lt;=0.4,0.4,H11&lt;=0.6,0.6,H11&lt;=0.8,0.8,H11&lt;=1,1)</f>
        <v>1</v>
      </c>
      <c r="S11" s="210" cm="1">
        <f t="array" ref="S11">P11*Q11*R11/MAX($P$5:$P$73*$Q$5:$Q$73*$R$5:$R$73)</f>
        <v>0.42857142857142855</v>
      </c>
      <c r="T11" s="275"/>
      <c r="U11" s="275"/>
      <c r="V11" s="275"/>
      <c r="W11" s="275"/>
      <c r="X11" s="275"/>
      <c r="Y11" s="178"/>
      <c r="Z11" s="178"/>
      <c r="AA11" s="255"/>
      <c r="AB11" s="255"/>
      <c r="AC11" s="255"/>
      <c r="AD11" s="255"/>
      <c r="AE11" s="255"/>
      <c r="AF11" s="211">
        <f t="shared" si="2"/>
        <v>0</v>
      </c>
      <c r="AG11" s="98" t="s">
        <v>71</v>
      </c>
      <c r="AH11" s="99">
        <v>115</v>
      </c>
      <c r="AI11" s="100" t="s">
        <v>283</v>
      </c>
      <c r="AJ11" s="100" t="s">
        <v>106</v>
      </c>
      <c r="AK11" s="100" t="s">
        <v>496</v>
      </c>
      <c r="AL11" s="100">
        <v>2</v>
      </c>
      <c r="AM11" s="100">
        <v>1</v>
      </c>
      <c r="AN11" s="101">
        <v>2</v>
      </c>
    </row>
    <row r="12" spans="1:44" ht="54" x14ac:dyDescent="0.25">
      <c r="A12" s="342"/>
      <c r="B12" s="295" t="str">
        <f t="shared" si="3"/>
        <v>Replenishment Strategy SOP</v>
      </c>
      <c r="C12" s="213">
        <v>8</v>
      </c>
      <c r="D12" s="214" t="s">
        <v>71</v>
      </c>
      <c r="E12" s="208" t="s">
        <v>498</v>
      </c>
      <c r="F12" s="175" t="s">
        <v>276</v>
      </c>
      <c r="G12" s="175" t="s">
        <v>440</v>
      </c>
      <c r="H12" s="181">
        <f>INDEX('B. Maturity Model Grading'!$I$4:$I$33,MATCH(AJ12,'B. Maturity Model Grading'!$H$4:$H$33,0))</f>
        <v>0.83950617283950613</v>
      </c>
      <c r="I12" s="76">
        <v>1</v>
      </c>
      <c r="J12" s="76"/>
      <c r="K12" s="76"/>
      <c r="L12" s="76">
        <v>1</v>
      </c>
      <c r="M12" s="76"/>
      <c r="N12" s="76"/>
      <c r="O12" s="76">
        <v>1</v>
      </c>
      <c r="P12" s="76" cm="1">
        <f t="array" ref="P12">_xlfn.SWITCH(F12,"High",1,"Medium",0.5,"Low",0.25,0)</f>
        <v>0.5</v>
      </c>
      <c r="Q12" s="209">
        <f t="shared" si="1"/>
        <v>0.42857142857142855</v>
      </c>
      <c r="R12" s="209" cm="1">
        <f t="array" ref="R12">_xlfn.IFS(H12&lt;=0.4,0.4,H12&lt;=0.6,0.6,H12&lt;=0.8,0.8,H12&lt;=1,1)</f>
        <v>1</v>
      </c>
      <c r="S12" s="210" cm="1">
        <f t="array" ref="S12">P12*Q12*R12/MAX($P$5:$P$73*$Q$5:$Q$73*$R$5:$R$73)</f>
        <v>0.21428571428571427</v>
      </c>
      <c r="T12" s="275"/>
      <c r="U12" s="275"/>
      <c r="V12" s="275"/>
      <c r="W12" s="275"/>
      <c r="X12" s="275"/>
      <c r="Y12" s="178"/>
      <c r="Z12" s="178"/>
      <c r="AA12" s="255"/>
      <c r="AB12" s="255"/>
      <c r="AC12" s="255"/>
      <c r="AD12" s="255"/>
      <c r="AE12" s="255"/>
      <c r="AF12" s="211">
        <f t="shared" si="2"/>
        <v>0</v>
      </c>
      <c r="AG12" s="98" t="s">
        <v>71</v>
      </c>
      <c r="AH12" s="99">
        <v>119</v>
      </c>
      <c r="AI12" s="100" t="s">
        <v>283</v>
      </c>
      <c r="AJ12" s="100" t="s">
        <v>106</v>
      </c>
      <c r="AK12" s="100" t="s">
        <v>499</v>
      </c>
      <c r="AL12" s="100">
        <v>2</v>
      </c>
      <c r="AM12" s="100">
        <v>1</v>
      </c>
      <c r="AN12" s="101">
        <v>4</v>
      </c>
    </row>
    <row r="13" spans="1:44" ht="72" x14ac:dyDescent="0.25">
      <c r="A13" s="342"/>
      <c r="B13" s="344" t="str">
        <f t="shared" si="3"/>
        <v>Supplier Collaboration and SOP</v>
      </c>
      <c r="C13" s="219">
        <v>9</v>
      </c>
      <c r="D13" s="214" t="s">
        <v>71</v>
      </c>
      <c r="E13" s="208" t="s">
        <v>500</v>
      </c>
      <c r="F13" s="175" t="s">
        <v>276</v>
      </c>
      <c r="G13" s="175" t="s">
        <v>433</v>
      </c>
      <c r="H13" s="181">
        <f>INDEX('B. Maturity Model Grading'!$I$4:$I$33,MATCH(AJ13,'B. Maturity Model Grading'!$H$4:$H$33,0))</f>
        <v>0.83950617283950613</v>
      </c>
      <c r="I13" s="76"/>
      <c r="J13" s="76"/>
      <c r="K13" s="76">
        <v>1</v>
      </c>
      <c r="L13" s="76">
        <v>1</v>
      </c>
      <c r="M13" s="76"/>
      <c r="N13" s="76">
        <v>1</v>
      </c>
      <c r="O13" s="76">
        <v>1</v>
      </c>
      <c r="P13" s="76" cm="1">
        <f t="array" ref="P13">_xlfn.SWITCH(F13,"High",1,"Medium",0.5,"Low",0.25,0)</f>
        <v>0.5</v>
      </c>
      <c r="Q13" s="209">
        <f t="shared" si="1"/>
        <v>0.5714285714285714</v>
      </c>
      <c r="R13" s="209" cm="1">
        <f t="array" ref="R13">_xlfn.IFS(H13&lt;=0.4,0.4,H13&lt;=0.6,0.6,H13&lt;=0.8,0.8,H13&lt;=1,1)</f>
        <v>1</v>
      </c>
      <c r="S13" s="210" cm="1">
        <f t="array" ref="S13">P13*Q13*R13/MAX($P$5:$P$73*$Q$5:$Q$73*$R$5:$R$73)</f>
        <v>0.2857142857142857</v>
      </c>
      <c r="T13" s="275"/>
      <c r="U13" s="275"/>
      <c r="V13" s="275"/>
      <c r="W13" s="275"/>
      <c r="X13" s="275"/>
      <c r="Y13" s="178"/>
      <c r="Z13" s="178"/>
      <c r="AA13" s="255"/>
      <c r="AB13" s="255"/>
      <c r="AC13" s="255"/>
      <c r="AD13" s="255"/>
      <c r="AE13" s="255"/>
      <c r="AF13" s="211">
        <f t="shared" si="2"/>
        <v>0</v>
      </c>
      <c r="AG13" s="98" t="s">
        <v>71</v>
      </c>
      <c r="AH13" s="99">
        <v>124</v>
      </c>
      <c r="AI13" s="100" t="s">
        <v>283</v>
      </c>
      <c r="AJ13" s="100" t="s">
        <v>106</v>
      </c>
      <c r="AK13" s="100" t="s">
        <v>501</v>
      </c>
      <c r="AL13" s="100">
        <v>2</v>
      </c>
      <c r="AM13" s="100">
        <v>1</v>
      </c>
      <c r="AN13" s="101">
        <v>7</v>
      </c>
    </row>
    <row r="14" spans="1:44" ht="54" x14ac:dyDescent="0.25">
      <c r="A14" s="342"/>
      <c r="B14" s="347"/>
      <c r="C14" s="213">
        <v>10</v>
      </c>
      <c r="D14" s="214" t="s">
        <v>71</v>
      </c>
      <c r="E14" s="208" t="s">
        <v>502</v>
      </c>
      <c r="F14" s="175" t="s">
        <v>276</v>
      </c>
      <c r="G14" s="175" t="s">
        <v>433</v>
      </c>
      <c r="H14" s="181">
        <f>INDEX('B. Maturity Model Grading'!$I$4:$I$33,MATCH(AJ14,'B. Maturity Model Grading'!$H$4:$H$33,0))</f>
        <v>0.83950617283950613</v>
      </c>
      <c r="I14" s="76"/>
      <c r="J14" s="76"/>
      <c r="K14" s="76">
        <v>1</v>
      </c>
      <c r="L14" s="76"/>
      <c r="M14" s="76">
        <v>1</v>
      </c>
      <c r="N14" s="76">
        <v>1</v>
      </c>
      <c r="O14" s="76"/>
      <c r="P14" s="76" cm="1">
        <f t="array" ref="P14">_xlfn.SWITCH(F14,"High",1,"Medium",0.5,"Low",0.25,0)</f>
        <v>0.5</v>
      </c>
      <c r="Q14" s="209">
        <f t="shared" si="1"/>
        <v>0.42857142857142855</v>
      </c>
      <c r="R14" s="209" cm="1">
        <f t="array" ref="R14">_xlfn.IFS(H14&lt;=0.4,0.4,H14&lt;=0.6,0.6,H14&lt;=0.8,0.8,H14&lt;=1,1)</f>
        <v>1</v>
      </c>
      <c r="S14" s="210" cm="1">
        <f t="array" ref="S14">P14*Q14*R14/MAX($P$5:$P$73*$Q$5:$Q$73*$R$5:$R$73)</f>
        <v>0.21428571428571427</v>
      </c>
      <c r="T14" s="275"/>
      <c r="U14" s="275"/>
      <c r="V14" s="275"/>
      <c r="W14" s="275"/>
      <c r="X14" s="275"/>
      <c r="Y14" s="178"/>
      <c r="Z14" s="178"/>
      <c r="AA14" s="255"/>
      <c r="AB14" s="255"/>
      <c r="AC14" s="255"/>
      <c r="AD14" s="255"/>
      <c r="AE14" s="255"/>
      <c r="AF14" s="211">
        <f t="shared" si="2"/>
        <v>0</v>
      </c>
      <c r="AG14" s="98" t="s">
        <v>71</v>
      </c>
      <c r="AH14" s="99">
        <v>125</v>
      </c>
      <c r="AI14" s="100" t="s">
        <v>283</v>
      </c>
      <c r="AJ14" s="100" t="s">
        <v>106</v>
      </c>
      <c r="AK14" s="100" t="s">
        <v>501</v>
      </c>
      <c r="AL14" s="100">
        <v>2</v>
      </c>
      <c r="AM14" s="100">
        <v>1</v>
      </c>
      <c r="AN14" s="101">
        <v>7</v>
      </c>
    </row>
    <row r="15" spans="1:44" ht="52.35" customHeight="1" x14ac:dyDescent="0.25">
      <c r="A15" s="342"/>
      <c r="B15" s="344" t="str">
        <f t="shared" si="3"/>
        <v>Inventory Auditing and Supplier Evaluation SOP</v>
      </c>
      <c r="C15" s="219">
        <v>11</v>
      </c>
      <c r="D15" s="214" t="s">
        <v>71</v>
      </c>
      <c r="E15" s="208" t="s">
        <v>503</v>
      </c>
      <c r="F15" s="175" t="s">
        <v>290</v>
      </c>
      <c r="G15" s="175" t="s">
        <v>440</v>
      </c>
      <c r="H15" s="181">
        <f>INDEX('B. Maturity Model Grading'!$I$4:$I$33,MATCH(AJ15,'B. Maturity Model Grading'!$H$4:$H$33,0))</f>
        <v>0.83950617283950613</v>
      </c>
      <c r="I15" s="76"/>
      <c r="J15" s="76">
        <v>1</v>
      </c>
      <c r="K15" s="76"/>
      <c r="L15" s="76"/>
      <c r="M15" s="76">
        <v>1</v>
      </c>
      <c r="N15" s="76">
        <v>1</v>
      </c>
      <c r="O15" s="76">
        <v>1</v>
      </c>
      <c r="P15" s="76" cm="1">
        <f t="array" ref="P15">_xlfn.SWITCH(F15,"High",1,"Medium",0.5,"Low",0.25,0)</f>
        <v>0.25</v>
      </c>
      <c r="Q15" s="209">
        <f t="shared" si="1"/>
        <v>0.5714285714285714</v>
      </c>
      <c r="R15" s="209" cm="1">
        <f t="array" ref="R15">_xlfn.IFS(H15&lt;=0.4,0.4,H15&lt;=0.6,0.6,H15&lt;=0.8,0.8,H15&lt;=1,1)</f>
        <v>1</v>
      </c>
      <c r="S15" s="210" cm="1">
        <f t="array" ref="S15">P15*Q15*R15/MAX($P$5:$P$73*$Q$5:$Q$73*$R$5:$R$73)</f>
        <v>0.14285714285714285</v>
      </c>
      <c r="T15" s="275"/>
      <c r="U15" s="275"/>
      <c r="V15" s="275"/>
      <c r="W15" s="275"/>
      <c r="X15" s="275"/>
      <c r="Y15" s="178"/>
      <c r="Z15" s="178"/>
      <c r="AA15" s="255"/>
      <c r="AB15" s="255"/>
      <c r="AC15" s="255"/>
      <c r="AD15" s="255"/>
      <c r="AE15" s="255"/>
      <c r="AF15" s="211">
        <f t="shared" si="2"/>
        <v>0</v>
      </c>
      <c r="AG15" s="98" t="s">
        <v>71</v>
      </c>
      <c r="AH15" s="99">
        <v>126</v>
      </c>
      <c r="AI15" s="100" t="s">
        <v>283</v>
      </c>
      <c r="AJ15" s="100" t="s">
        <v>106</v>
      </c>
      <c r="AK15" s="100" t="s">
        <v>504</v>
      </c>
      <c r="AL15" s="100">
        <v>2</v>
      </c>
      <c r="AM15" s="100">
        <v>1</v>
      </c>
      <c r="AN15" s="101">
        <v>8</v>
      </c>
    </row>
    <row r="16" spans="1:44" ht="72" x14ac:dyDescent="0.25">
      <c r="A16" s="342"/>
      <c r="B16" s="347"/>
      <c r="C16" s="213">
        <v>12</v>
      </c>
      <c r="D16" s="214" t="s">
        <v>71</v>
      </c>
      <c r="E16" s="208" t="s">
        <v>505</v>
      </c>
      <c r="F16" s="175" t="s">
        <v>290</v>
      </c>
      <c r="G16" s="175" t="s">
        <v>419</v>
      </c>
      <c r="H16" s="181">
        <f>INDEX('B. Maturity Model Grading'!$I$4:$I$33,MATCH(AJ16,'B. Maturity Model Grading'!$H$4:$H$33,0))</f>
        <v>0.83950617283950613</v>
      </c>
      <c r="I16" s="76"/>
      <c r="J16" s="76">
        <v>1</v>
      </c>
      <c r="K16" s="76"/>
      <c r="L16" s="76"/>
      <c r="M16" s="76">
        <v>1</v>
      </c>
      <c r="N16" s="76"/>
      <c r="O16" s="76">
        <v>1</v>
      </c>
      <c r="P16" s="76" cm="1">
        <f t="array" ref="P16">_xlfn.SWITCH(F16,"High",1,"Medium",0.5,"Low",0.25,0)</f>
        <v>0.25</v>
      </c>
      <c r="Q16" s="209">
        <f t="shared" si="1"/>
        <v>0.42857142857142855</v>
      </c>
      <c r="R16" s="209" cm="1">
        <f t="array" ref="R16">_xlfn.IFS(H16&lt;=0.4,0.4,H16&lt;=0.6,0.6,H16&lt;=0.8,0.8,H16&lt;=1,1)</f>
        <v>1</v>
      </c>
      <c r="S16" s="210" cm="1">
        <f t="array" ref="S16">P16*Q16*R16/MAX($P$5:$P$73*$Q$5:$Q$73*$R$5:$R$73)</f>
        <v>0.10714285714285714</v>
      </c>
      <c r="T16" s="275"/>
      <c r="U16" s="275"/>
      <c r="V16" s="275"/>
      <c r="W16" s="275"/>
      <c r="X16" s="275"/>
      <c r="Y16" s="178"/>
      <c r="Z16" s="178"/>
      <c r="AA16" s="255"/>
      <c r="AB16" s="255"/>
      <c r="AC16" s="255"/>
      <c r="AD16" s="255"/>
      <c r="AE16" s="255"/>
      <c r="AF16" s="211">
        <f t="shared" si="2"/>
        <v>0</v>
      </c>
      <c r="AG16" s="98" t="s">
        <v>71</v>
      </c>
      <c r="AH16" s="99">
        <v>127</v>
      </c>
      <c r="AI16" s="100" t="s">
        <v>283</v>
      </c>
      <c r="AJ16" s="100" t="s">
        <v>106</v>
      </c>
      <c r="AK16" s="100" t="s">
        <v>504</v>
      </c>
      <c r="AL16" s="100">
        <v>2</v>
      </c>
      <c r="AM16" s="100">
        <v>1</v>
      </c>
      <c r="AN16" s="101">
        <v>8</v>
      </c>
    </row>
    <row r="17" spans="1:40" ht="54" x14ac:dyDescent="0.25">
      <c r="A17" s="342"/>
      <c r="B17" s="344" t="str">
        <f t="shared" si="3"/>
        <v>Emergency and Contingency Planning SOP</v>
      </c>
      <c r="C17" s="219">
        <v>13</v>
      </c>
      <c r="D17" s="214" t="s">
        <v>71</v>
      </c>
      <c r="E17" s="208" t="s">
        <v>506</v>
      </c>
      <c r="F17" s="175" t="s">
        <v>268</v>
      </c>
      <c r="G17" s="175" t="s">
        <v>428</v>
      </c>
      <c r="H17" s="181">
        <f>INDEX('B. Maturity Model Grading'!$I$4:$I$33,MATCH(AJ17,'B. Maturity Model Grading'!$H$4:$H$33,0))</f>
        <v>0.83950617283950613</v>
      </c>
      <c r="I17" s="76">
        <v>1</v>
      </c>
      <c r="J17" s="76"/>
      <c r="K17" s="76">
        <v>1</v>
      </c>
      <c r="L17" s="76">
        <v>1</v>
      </c>
      <c r="M17" s="76">
        <v>1</v>
      </c>
      <c r="N17" s="76"/>
      <c r="O17" s="76"/>
      <c r="P17" s="76" cm="1">
        <f t="array" ref="P17">_xlfn.SWITCH(F17,"High",1,"Medium",0.5,"Low",0.25,0)</f>
        <v>1</v>
      </c>
      <c r="Q17" s="209">
        <f t="shared" si="1"/>
        <v>0.5714285714285714</v>
      </c>
      <c r="R17" s="209" cm="1">
        <f t="array" ref="R17">_xlfn.IFS(H17&lt;=0.4,0.4,H17&lt;=0.6,0.6,H17&lt;=0.8,0.8,H17&lt;=1,1)</f>
        <v>1</v>
      </c>
      <c r="S17" s="210" cm="1">
        <f t="array" ref="S17">P17*Q17*R17/MAX($P$5:$P$73*$Q$5:$Q$73*$R$5:$R$73)</f>
        <v>0.5714285714285714</v>
      </c>
      <c r="T17" s="275"/>
      <c r="U17" s="275"/>
      <c r="V17" s="275"/>
      <c r="W17" s="275"/>
      <c r="X17" s="275"/>
      <c r="Y17" s="178"/>
      <c r="Z17" s="178"/>
      <c r="AA17" s="255"/>
      <c r="AB17" s="255"/>
      <c r="AC17" s="255"/>
      <c r="AD17" s="255"/>
      <c r="AE17" s="255"/>
      <c r="AF17" s="211">
        <f t="shared" si="2"/>
        <v>0</v>
      </c>
      <c r="AG17" s="98" t="s">
        <v>71</v>
      </c>
      <c r="AH17" s="99">
        <v>128</v>
      </c>
      <c r="AI17" s="100" t="s">
        <v>283</v>
      </c>
      <c r="AJ17" s="100" t="s">
        <v>106</v>
      </c>
      <c r="AK17" s="100" t="s">
        <v>507</v>
      </c>
      <c r="AL17" s="100">
        <v>2</v>
      </c>
      <c r="AM17" s="100">
        <v>1</v>
      </c>
      <c r="AN17" s="101">
        <v>9</v>
      </c>
    </row>
    <row r="18" spans="1:40" ht="54" x14ac:dyDescent="0.25">
      <c r="A18" s="342"/>
      <c r="B18" s="347"/>
      <c r="C18" s="213">
        <v>14</v>
      </c>
      <c r="D18" s="214" t="s">
        <v>71</v>
      </c>
      <c r="E18" s="208" t="s">
        <v>508</v>
      </c>
      <c r="F18" s="175" t="s">
        <v>268</v>
      </c>
      <c r="G18" s="175" t="s">
        <v>428</v>
      </c>
      <c r="H18" s="181">
        <f>INDEX('B. Maturity Model Grading'!$I$4:$I$33,MATCH(AJ18,'B. Maturity Model Grading'!$H$4:$H$33,0))</f>
        <v>0.83950617283950613</v>
      </c>
      <c r="I18" s="76">
        <v>1</v>
      </c>
      <c r="J18" s="76"/>
      <c r="K18" s="76"/>
      <c r="L18" s="76"/>
      <c r="M18" s="76"/>
      <c r="N18" s="76">
        <v>1</v>
      </c>
      <c r="O18" s="76">
        <v>1</v>
      </c>
      <c r="P18" s="76" cm="1">
        <f t="array" ref="P18">_xlfn.SWITCH(F18,"High",1,"Medium",0.5,"Low",0.25,0)</f>
        <v>1</v>
      </c>
      <c r="Q18" s="209">
        <f t="shared" si="1"/>
        <v>0.42857142857142855</v>
      </c>
      <c r="R18" s="209" cm="1">
        <f t="array" ref="R18">_xlfn.IFS(H18&lt;=0.4,0.4,H18&lt;=0.6,0.6,H18&lt;=0.8,0.8,H18&lt;=1,1)</f>
        <v>1</v>
      </c>
      <c r="S18" s="210" cm="1">
        <f t="array" ref="S18">P18*Q18*R18/MAX($P$5:$P$73*$Q$5:$Q$73*$R$5:$R$73)</f>
        <v>0.42857142857142855</v>
      </c>
      <c r="T18" s="275"/>
      <c r="U18" s="275"/>
      <c r="V18" s="275"/>
      <c r="W18" s="275"/>
      <c r="X18" s="275"/>
      <c r="Y18" s="178"/>
      <c r="Z18" s="178"/>
      <c r="AA18" s="255"/>
      <c r="AB18" s="255"/>
      <c r="AC18" s="255"/>
      <c r="AD18" s="255"/>
      <c r="AE18" s="255"/>
      <c r="AF18" s="211">
        <f t="shared" si="2"/>
        <v>0</v>
      </c>
      <c r="AG18" s="98" t="s">
        <v>71</v>
      </c>
      <c r="AH18" s="99">
        <v>129</v>
      </c>
      <c r="AI18" s="100" t="s">
        <v>283</v>
      </c>
      <c r="AJ18" s="100" t="s">
        <v>106</v>
      </c>
      <c r="AK18" s="100" t="s">
        <v>507</v>
      </c>
      <c r="AL18" s="100">
        <v>2</v>
      </c>
      <c r="AM18" s="100">
        <v>1</v>
      </c>
      <c r="AN18" s="101">
        <v>9</v>
      </c>
    </row>
    <row r="19" spans="1:40" ht="90" x14ac:dyDescent="0.25">
      <c r="A19" s="342"/>
      <c r="B19" s="295" t="str">
        <f t="shared" si="3"/>
        <v>Target Inventory Levels Management</v>
      </c>
      <c r="C19" s="219">
        <v>15</v>
      </c>
      <c r="D19" s="214" t="s">
        <v>72</v>
      </c>
      <c r="E19" s="208" t="s">
        <v>509</v>
      </c>
      <c r="F19" s="175" t="s">
        <v>276</v>
      </c>
      <c r="G19" s="175" t="s">
        <v>419</v>
      </c>
      <c r="H19" s="181">
        <f>INDEX('B. Maturity Model Grading'!$I$4:$I$33,MATCH(AJ19,'B. Maturity Model Grading'!$H$4:$H$33,0))</f>
        <v>0.83950617283950613</v>
      </c>
      <c r="I19" s="76"/>
      <c r="J19" s="76"/>
      <c r="K19" s="76"/>
      <c r="L19" s="76">
        <v>1</v>
      </c>
      <c r="M19" s="76"/>
      <c r="N19" s="76"/>
      <c r="O19" s="76">
        <v>1</v>
      </c>
      <c r="P19" s="76" cm="1">
        <f t="array" ref="P19">_xlfn.SWITCH(F19,"High",1,"Medium",0.5,"Low",0.25,0)</f>
        <v>0.5</v>
      </c>
      <c r="Q19" s="209">
        <f t="shared" si="1"/>
        <v>0.2857142857142857</v>
      </c>
      <c r="R19" s="209" cm="1">
        <f t="array" ref="R19">_xlfn.IFS(H19&lt;=0.4,0.4,H19&lt;=0.6,0.6,H19&lt;=0.8,0.8,H19&lt;=1,1)</f>
        <v>1</v>
      </c>
      <c r="S19" s="210" cm="1">
        <f t="array" ref="S19">P19*Q19*R19/MAX($P$5:$P$73*$Q$5:$Q$73*$R$5:$R$73)</f>
        <v>0.14285714285714285</v>
      </c>
      <c r="T19" s="275"/>
      <c r="U19" s="275"/>
      <c r="V19" s="275"/>
      <c r="W19" s="275"/>
      <c r="X19" s="275"/>
      <c r="Y19" s="178"/>
      <c r="Z19" s="178"/>
      <c r="AA19" s="255"/>
      <c r="AB19" s="255"/>
      <c r="AC19" s="255"/>
      <c r="AD19" s="255"/>
      <c r="AE19" s="255"/>
      <c r="AF19" s="211">
        <f t="shared" si="2"/>
        <v>0</v>
      </c>
      <c r="AG19" s="98" t="s">
        <v>72</v>
      </c>
      <c r="AH19" s="99">
        <v>27</v>
      </c>
      <c r="AI19" s="100" t="s">
        <v>283</v>
      </c>
      <c r="AJ19" s="100" t="s">
        <v>106</v>
      </c>
      <c r="AK19" s="100" t="s">
        <v>510</v>
      </c>
      <c r="AL19" s="100">
        <v>2</v>
      </c>
      <c r="AM19" s="100">
        <v>1</v>
      </c>
      <c r="AN19" s="101">
        <v>12</v>
      </c>
    </row>
    <row r="20" spans="1:40" ht="54" x14ac:dyDescent="0.25">
      <c r="A20" s="342"/>
      <c r="B20" s="344" t="str">
        <f t="shared" si="3"/>
        <v>Safety Stock Management</v>
      </c>
      <c r="C20" s="213">
        <v>16</v>
      </c>
      <c r="D20" s="214" t="s">
        <v>73</v>
      </c>
      <c r="E20" s="208" t="s">
        <v>511</v>
      </c>
      <c r="F20" s="175" t="s">
        <v>268</v>
      </c>
      <c r="G20" s="175" t="s">
        <v>440</v>
      </c>
      <c r="H20" s="181">
        <f>INDEX('B. Maturity Model Grading'!$I$4:$I$33,MATCH(AJ20,'B. Maturity Model Grading'!$H$4:$H$33,0))</f>
        <v>0.83950617283950613</v>
      </c>
      <c r="I20" s="76"/>
      <c r="J20" s="76">
        <v>1</v>
      </c>
      <c r="K20" s="76">
        <v>1</v>
      </c>
      <c r="L20" s="76"/>
      <c r="M20" s="76"/>
      <c r="N20" s="76"/>
      <c r="O20" s="76"/>
      <c r="P20" s="76" cm="1">
        <f t="array" ref="P20">_xlfn.SWITCH(F20,"High",1,"Medium",0.5,"Low",0.25,0)</f>
        <v>1</v>
      </c>
      <c r="Q20" s="209">
        <f t="shared" si="1"/>
        <v>0.2857142857142857</v>
      </c>
      <c r="R20" s="209" cm="1">
        <f t="array" ref="R20">_xlfn.IFS(H20&lt;=0.4,0.4,H20&lt;=0.6,0.6,H20&lt;=0.8,0.8,H20&lt;=1,1)</f>
        <v>1</v>
      </c>
      <c r="S20" s="210" cm="1">
        <f t="array" ref="S20">P20*Q20*R20/MAX($P$5:$P$73*$Q$5:$Q$73*$R$5:$R$73)</f>
        <v>0.2857142857142857</v>
      </c>
      <c r="T20" s="177"/>
      <c r="U20" s="177"/>
      <c r="V20" s="177"/>
      <c r="W20" s="177"/>
      <c r="X20" s="177"/>
      <c r="Y20" s="178"/>
      <c r="Z20" s="178"/>
      <c r="AA20" s="255"/>
      <c r="AB20" s="255"/>
      <c r="AC20" s="255"/>
      <c r="AD20" s="255"/>
      <c r="AE20" s="255"/>
      <c r="AF20" s="211">
        <f t="shared" si="2"/>
        <v>0</v>
      </c>
      <c r="AG20" s="98" t="s">
        <v>73</v>
      </c>
      <c r="AH20" s="102">
        <v>41</v>
      </c>
      <c r="AI20" s="100" t="s">
        <v>283</v>
      </c>
      <c r="AJ20" s="100" t="s">
        <v>106</v>
      </c>
      <c r="AK20" s="100" t="s">
        <v>512</v>
      </c>
      <c r="AL20" s="100">
        <v>2</v>
      </c>
      <c r="AM20" s="100">
        <v>1</v>
      </c>
      <c r="AN20" s="101">
        <v>13</v>
      </c>
    </row>
    <row r="21" spans="1:40" ht="54" x14ac:dyDescent="0.25">
      <c r="A21" s="342"/>
      <c r="B21" s="348"/>
      <c r="C21" s="219">
        <v>17</v>
      </c>
      <c r="D21" s="214" t="s">
        <v>73</v>
      </c>
      <c r="E21" s="208" t="s">
        <v>513</v>
      </c>
      <c r="F21" s="175" t="s">
        <v>276</v>
      </c>
      <c r="G21" s="175" t="s">
        <v>440</v>
      </c>
      <c r="H21" s="181">
        <f>INDEX('B. Maturity Model Grading'!$I$4:$I$33,MATCH(AJ21,'B. Maturity Model Grading'!$H$4:$H$33,0))</f>
        <v>0.83950617283950613</v>
      </c>
      <c r="I21" s="76">
        <v>1</v>
      </c>
      <c r="J21" s="76">
        <v>1</v>
      </c>
      <c r="K21" s="76">
        <v>1</v>
      </c>
      <c r="L21" s="76"/>
      <c r="M21" s="76">
        <v>1</v>
      </c>
      <c r="N21" s="76">
        <v>1</v>
      </c>
      <c r="O21" s="76"/>
      <c r="P21" s="76" cm="1">
        <f t="array" ref="P21">_xlfn.SWITCH(F21,"High",1,"Medium",0.5,"Low",0.25,0)</f>
        <v>0.5</v>
      </c>
      <c r="Q21" s="209">
        <f t="shared" si="1"/>
        <v>0.7142857142857143</v>
      </c>
      <c r="R21" s="209" cm="1">
        <f t="array" ref="R21">_xlfn.IFS(H21&lt;=0.4,0.4,H21&lt;=0.6,0.6,H21&lt;=0.8,0.8,H21&lt;=1,1)</f>
        <v>1</v>
      </c>
      <c r="S21" s="210" cm="1">
        <f t="array" ref="S21">P21*Q21*R21/MAX($P$5:$P$73*$Q$5:$Q$73*$R$5:$R$73)</f>
        <v>0.35714285714285715</v>
      </c>
      <c r="T21" s="177"/>
      <c r="U21" s="177"/>
      <c r="V21" s="177"/>
      <c r="W21" s="177"/>
      <c r="X21" s="177"/>
      <c r="Y21" s="178"/>
      <c r="Z21" s="178"/>
      <c r="AA21" s="255"/>
      <c r="AB21" s="255"/>
      <c r="AC21" s="255"/>
      <c r="AD21" s="255"/>
      <c r="AE21" s="255"/>
      <c r="AF21" s="211">
        <f t="shared" si="2"/>
        <v>0</v>
      </c>
      <c r="AG21" s="98" t="s">
        <v>73</v>
      </c>
      <c r="AH21" s="102">
        <v>42</v>
      </c>
      <c r="AI21" s="100" t="s">
        <v>283</v>
      </c>
      <c r="AJ21" s="100" t="s">
        <v>106</v>
      </c>
      <c r="AK21" s="100" t="s">
        <v>512</v>
      </c>
      <c r="AL21" s="100">
        <v>2</v>
      </c>
      <c r="AM21" s="100">
        <v>1</v>
      </c>
      <c r="AN21" s="101">
        <v>13</v>
      </c>
    </row>
    <row r="22" spans="1:40" ht="36" x14ac:dyDescent="0.25">
      <c r="A22" s="342"/>
      <c r="B22" s="348"/>
      <c r="C22" s="213">
        <v>18</v>
      </c>
      <c r="D22" s="214" t="s">
        <v>72</v>
      </c>
      <c r="E22" s="208" t="s">
        <v>514</v>
      </c>
      <c r="F22" s="175" t="s">
        <v>268</v>
      </c>
      <c r="G22" s="175" t="s">
        <v>419</v>
      </c>
      <c r="H22" s="181">
        <f>INDEX('B. Maturity Model Grading'!$I$4:$I$33,MATCH(AJ22,'B. Maturity Model Grading'!$H$4:$H$33,0))</f>
        <v>0.83950617283950613</v>
      </c>
      <c r="I22" s="76"/>
      <c r="J22" s="76"/>
      <c r="K22" s="76"/>
      <c r="L22" s="76">
        <v>1</v>
      </c>
      <c r="M22" s="76"/>
      <c r="N22" s="76"/>
      <c r="O22" s="76"/>
      <c r="P22" s="76" cm="1">
        <f t="array" ref="P22">_xlfn.SWITCH(F22,"High",1,"Medium",0.5,"Low",0.25,0)</f>
        <v>1</v>
      </c>
      <c r="Q22" s="209">
        <f t="shared" si="1"/>
        <v>0.14285714285714285</v>
      </c>
      <c r="R22" s="209" cm="1">
        <f t="array" ref="R22">_xlfn.IFS(H22&lt;=0.4,0.4,H22&lt;=0.6,0.6,H22&lt;=0.8,0.8,H22&lt;=1,1)</f>
        <v>1</v>
      </c>
      <c r="S22" s="210" cm="1">
        <f t="array" ref="S22">P22*Q22*R22/MAX($P$5:$P$73*$Q$5:$Q$73*$R$5:$R$73)</f>
        <v>0.14285714285714285</v>
      </c>
      <c r="T22" s="275"/>
      <c r="U22" s="275"/>
      <c r="V22" s="275"/>
      <c r="W22" s="275"/>
      <c r="X22" s="275"/>
      <c r="Y22" s="178"/>
      <c r="Z22" s="178"/>
      <c r="AA22" s="255"/>
      <c r="AB22" s="255"/>
      <c r="AC22" s="255"/>
      <c r="AD22" s="255"/>
      <c r="AE22" s="255"/>
      <c r="AF22" s="211">
        <f t="shared" si="2"/>
        <v>0</v>
      </c>
      <c r="AG22" s="98" t="s">
        <v>72</v>
      </c>
      <c r="AH22" s="99">
        <v>30</v>
      </c>
      <c r="AI22" s="100" t="s">
        <v>283</v>
      </c>
      <c r="AJ22" s="100" t="s">
        <v>106</v>
      </c>
      <c r="AK22" s="100" t="s">
        <v>512</v>
      </c>
      <c r="AL22" s="100">
        <v>2</v>
      </c>
      <c r="AM22" s="100">
        <v>1</v>
      </c>
      <c r="AN22" s="101">
        <v>13</v>
      </c>
    </row>
    <row r="23" spans="1:40" ht="54" x14ac:dyDescent="0.25">
      <c r="A23" s="342"/>
      <c r="B23" s="347"/>
      <c r="C23" s="219">
        <v>19</v>
      </c>
      <c r="D23" s="214" t="s">
        <v>72</v>
      </c>
      <c r="E23" s="208" t="s">
        <v>515</v>
      </c>
      <c r="F23" s="175" t="s">
        <v>268</v>
      </c>
      <c r="G23" s="175" t="s">
        <v>428</v>
      </c>
      <c r="H23" s="181">
        <f>INDEX('B. Maturity Model Grading'!$I$4:$I$33,MATCH(AJ23,'B. Maturity Model Grading'!$H$4:$H$33,0))</f>
        <v>0.83950617283950613</v>
      </c>
      <c r="I23" s="76"/>
      <c r="J23" s="76"/>
      <c r="K23" s="76"/>
      <c r="L23" s="76">
        <v>1</v>
      </c>
      <c r="M23" s="76"/>
      <c r="N23" s="76"/>
      <c r="O23" s="76">
        <v>1</v>
      </c>
      <c r="P23" s="76" cm="1">
        <f t="array" ref="P23">_xlfn.SWITCH(F23,"High",1,"Medium",0.5,"Low",0.25,0)</f>
        <v>1</v>
      </c>
      <c r="Q23" s="209">
        <f t="shared" si="1"/>
        <v>0.2857142857142857</v>
      </c>
      <c r="R23" s="209" cm="1">
        <f t="array" ref="R23">_xlfn.IFS(H23&lt;=0.4,0.4,H23&lt;=0.6,0.6,H23&lt;=0.8,0.8,H23&lt;=1,1)</f>
        <v>1</v>
      </c>
      <c r="S23" s="210" cm="1">
        <f t="array" ref="S23">P23*Q23*R23/MAX($P$5:$P$73*$Q$5:$Q$73*$R$5:$R$73)</f>
        <v>0.2857142857142857</v>
      </c>
      <c r="T23" s="275"/>
      <c r="U23" s="275"/>
      <c r="V23" s="275"/>
      <c r="W23" s="275"/>
      <c r="X23" s="275"/>
      <c r="Y23" s="178"/>
      <c r="Z23" s="178"/>
      <c r="AA23" s="255"/>
      <c r="AB23" s="255"/>
      <c r="AC23" s="255"/>
      <c r="AD23" s="255"/>
      <c r="AE23" s="255"/>
      <c r="AF23" s="211">
        <f t="shared" si="2"/>
        <v>0</v>
      </c>
      <c r="AG23" s="98" t="s">
        <v>72</v>
      </c>
      <c r="AH23" s="99">
        <v>31</v>
      </c>
      <c r="AI23" s="100" t="s">
        <v>283</v>
      </c>
      <c r="AJ23" s="100" t="s">
        <v>106</v>
      </c>
      <c r="AK23" s="100" t="s">
        <v>512</v>
      </c>
      <c r="AL23" s="100">
        <v>2</v>
      </c>
      <c r="AM23" s="100">
        <v>1</v>
      </c>
      <c r="AN23" s="101">
        <v>13</v>
      </c>
    </row>
    <row r="24" spans="1:40" ht="72" x14ac:dyDescent="0.25">
      <c r="A24" s="342"/>
      <c r="B24" s="344" t="str">
        <f t="shared" si="3"/>
        <v>Demand Variability and Risk Mitigation</v>
      </c>
      <c r="C24" s="213">
        <v>20</v>
      </c>
      <c r="D24" s="214" t="s">
        <v>73</v>
      </c>
      <c r="E24" s="208" t="s">
        <v>516</v>
      </c>
      <c r="F24" s="175" t="s">
        <v>268</v>
      </c>
      <c r="G24" s="175" t="s">
        <v>419</v>
      </c>
      <c r="H24" s="181">
        <f>INDEX('B. Maturity Model Grading'!$I$4:$I$33,MATCH(AJ24,'B. Maturity Model Grading'!$H$4:$H$33,0))</f>
        <v>0.83950617283950613</v>
      </c>
      <c r="I24" s="76">
        <v>1</v>
      </c>
      <c r="J24" s="76">
        <v>1</v>
      </c>
      <c r="K24" s="76">
        <v>1</v>
      </c>
      <c r="L24" s="76"/>
      <c r="M24" s="76">
        <v>1</v>
      </c>
      <c r="N24" s="76"/>
      <c r="O24" s="76"/>
      <c r="P24" s="76" cm="1">
        <f t="array" ref="P24">_xlfn.SWITCH(F24,"High",1,"Medium",0.5,"Low",0.25,0)</f>
        <v>1</v>
      </c>
      <c r="Q24" s="209">
        <f t="shared" si="1"/>
        <v>0.5714285714285714</v>
      </c>
      <c r="R24" s="209" cm="1">
        <f t="array" ref="R24">_xlfn.IFS(H24&lt;=0.4,0.4,H24&lt;=0.6,0.6,H24&lt;=0.8,0.8,H24&lt;=1,1)</f>
        <v>1</v>
      </c>
      <c r="S24" s="210" cm="1">
        <f t="array" ref="S24">P24*Q24*R24/MAX($P$5:$P$73*$Q$5:$Q$73*$R$5:$R$73)</f>
        <v>0.5714285714285714</v>
      </c>
      <c r="T24" s="177"/>
      <c r="U24" s="177"/>
      <c r="V24" s="177"/>
      <c r="W24" s="177"/>
      <c r="X24" s="177"/>
      <c r="Y24" s="178"/>
      <c r="Z24" s="178"/>
      <c r="AA24" s="255"/>
      <c r="AB24" s="255"/>
      <c r="AC24" s="255"/>
      <c r="AD24" s="255"/>
      <c r="AE24" s="255"/>
      <c r="AF24" s="211">
        <f t="shared" si="2"/>
        <v>0</v>
      </c>
      <c r="AG24" s="98" t="s">
        <v>73</v>
      </c>
      <c r="AH24" s="102">
        <v>44</v>
      </c>
      <c r="AI24" s="100" t="s">
        <v>283</v>
      </c>
      <c r="AJ24" s="100" t="s">
        <v>106</v>
      </c>
      <c r="AK24" s="100" t="s">
        <v>517</v>
      </c>
      <c r="AL24" s="100">
        <v>2</v>
      </c>
      <c r="AM24" s="100">
        <v>1</v>
      </c>
      <c r="AN24" s="101">
        <v>14</v>
      </c>
    </row>
    <row r="25" spans="1:40" ht="72" x14ac:dyDescent="0.25">
      <c r="A25" s="342"/>
      <c r="B25" s="347"/>
      <c r="C25" s="219">
        <v>21</v>
      </c>
      <c r="D25" s="214" t="s">
        <v>72</v>
      </c>
      <c r="E25" s="208" t="s">
        <v>518</v>
      </c>
      <c r="F25" s="175" t="s">
        <v>268</v>
      </c>
      <c r="G25" s="175" t="s">
        <v>428</v>
      </c>
      <c r="H25" s="181">
        <f>INDEX('B. Maturity Model Grading'!$I$4:$I$33,MATCH(AJ25,'B. Maturity Model Grading'!$H$4:$H$33,0))</f>
        <v>0.83950617283950613</v>
      </c>
      <c r="I25" s="76">
        <v>1</v>
      </c>
      <c r="J25" s="76"/>
      <c r="K25" s="76">
        <v>1</v>
      </c>
      <c r="L25" s="76"/>
      <c r="M25" s="76">
        <v>1</v>
      </c>
      <c r="N25" s="76"/>
      <c r="O25" s="76">
        <v>1</v>
      </c>
      <c r="P25" s="76" cm="1">
        <f t="array" ref="P25">_xlfn.SWITCH(F25,"High",1,"Medium",0.5,"Low",0.25,0)</f>
        <v>1</v>
      </c>
      <c r="Q25" s="209">
        <f t="shared" si="1"/>
        <v>0.5714285714285714</v>
      </c>
      <c r="R25" s="209" cm="1">
        <f t="array" ref="R25">_xlfn.IFS(H25&lt;=0.4,0.4,H25&lt;=0.6,0.6,H25&lt;=0.8,0.8,H25&lt;=1,1)</f>
        <v>1</v>
      </c>
      <c r="S25" s="210" cm="1">
        <f t="array" ref="S25">P25*Q25*R25/MAX($P$5:$P$73*$Q$5:$Q$73*$R$5:$R$73)</f>
        <v>0.5714285714285714</v>
      </c>
      <c r="T25" s="275"/>
      <c r="U25" s="275"/>
      <c r="V25" s="275"/>
      <c r="W25" s="275"/>
      <c r="X25" s="275"/>
      <c r="Y25" s="178"/>
      <c r="Z25" s="178"/>
      <c r="AA25" s="255"/>
      <c r="AB25" s="255"/>
      <c r="AC25" s="255"/>
      <c r="AD25" s="255"/>
      <c r="AE25" s="255"/>
      <c r="AF25" s="211">
        <f t="shared" si="2"/>
        <v>0</v>
      </c>
      <c r="AG25" s="98" t="s">
        <v>72</v>
      </c>
      <c r="AH25" s="99">
        <v>32</v>
      </c>
      <c r="AI25" s="100" t="s">
        <v>283</v>
      </c>
      <c r="AJ25" s="100" t="s">
        <v>106</v>
      </c>
      <c r="AK25" s="100" t="s">
        <v>517</v>
      </c>
      <c r="AL25" s="100">
        <v>2</v>
      </c>
      <c r="AM25" s="100">
        <v>1</v>
      </c>
      <c r="AN25" s="101">
        <v>14</v>
      </c>
    </row>
    <row r="26" spans="1:40" ht="72" x14ac:dyDescent="0.25">
      <c r="A26" s="342"/>
      <c r="B26" s="295" t="str">
        <f t="shared" si="3"/>
        <v>Inventory Replenishment and Supplier Collaboration</v>
      </c>
      <c r="C26" s="213">
        <v>22</v>
      </c>
      <c r="D26" s="214" t="s">
        <v>72</v>
      </c>
      <c r="E26" s="208" t="s">
        <v>519</v>
      </c>
      <c r="F26" s="175" t="s">
        <v>268</v>
      </c>
      <c r="G26" s="175" t="s">
        <v>428</v>
      </c>
      <c r="H26" s="181">
        <f>INDEX('B. Maturity Model Grading'!$I$4:$I$33,MATCH(AJ26,'B. Maturity Model Grading'!$H$4:$H$33,0))</f>
        <v>0.83950617283950613</v>
      </c>
      <c r="I26" s="76"/>
      <c r="J26" s="76"/>
      <c r="K26" s="76"/>
      <c r="L26" s="76">
        <v>1</v>
      </c>
      <c r="M26" s="76"/>
      <c r="N26" s="76"/>
      <c r="O26" s="76"/>
      <c r="P26" s="76" cm="1">
        <f t="array" ref="P26">_xlfn.SWITCH(F26,"High",1,"Medium",0.5,"Low",0.25,0)</f>
        <v>1</v>
      </c>
      <c r="Q26" s="209">
        <f t="shared" si="1"/>
        <v>0.14285714285714285</v>
      </c>
      <c r="R26" s="209" cm="1">
        <f t="array" ref="R26">_xlfn.IFS(H26&lt;=0.4,0.4,H26&lt;=0.6,0.6,H26&lt;=0.8,0.8,H26&lt;=1,1)</f>
        <v>1</v>
      </c>
      <c r="S26" s="210" cm="1">
        <f t="array" ref="S26">P26*Q26*R26/MAX($P$5:$P$73*$Q$5:$Q$73*$R$5:$R$73)</f>
        <v>0.14285714285714285</v>
      </c>
      <c r="T26" s="275"/>
      <c r="U26" s="275"/>
      <c r="V26" s="275"/>
      <c r="W26" s="275"/>
      <c r="X26" s="275"/>
      <c r="Y26" s="178"/>
      <c r="Z26" s="178"/>
      <c r="AA26" s="255"/>
      <c r="AB26" s="255"/>
      <c r="AC26" s="255"/>
      <c r="AD26" s="255"/>
      <c r="AE26" s="255"/>
      <c r="AF26" s="211">
        <f t="shared" si="2"/>
        <v>0</v>
      </c>
      <c r="AG26" s="98" t="s">
        <v>72</v>
      </c>
      <c r="AH26" s="99">
        <v>33</v>
      </c>
      <c r="AI26" s="100" t="s">
        <v>283</v>
      </c>
      <c r="AJ26" s="100" t="s">
        <v>106</v>
      </c>
      <c r="AK26" s="100" t="s">
        <v>520</v>
      </c>
      <c r="AL26" s="100">
        <v>2</v>
      </c>
      <c r="AM26" s="100">
        <v>1</v>
      </c>
      <c r="AN26" s="101">
        <v>15</v>
      </c>
    </row>
    <row r="27" spans="1:40" ht="108" x14ac:dyDescent="0.25">
      <c r="A27" s="342"/>
      <c r="B27" s="295" t="str">
        <f t="shared" si="3"/>
        <v>Performance Evaluation and Continuous Improvement</v>
      </c>
      <c r="C27" s="219">
        <v>23</v>
      </c>
      <c r="D27" s="214" t="s">
        <v>73</v>
      </c>
      <c r="E27" s="208" t="s">
        <v>521</v>
      </c>
      <c r="F27" s="175" t="s">
        <v>268</v>
      </c>
      <c r="G27" s="175" t="s">
        <v>440</v>
      </c>
      <c r="H27" s="181">
        <f>INDEX('B. Maturity Model Grading'!$I$4:$I$33,MATCH(AJ27,'B. Maturity Model Grading'!$H$4:$H$33,0))</f>
        <v>0.83950617283950613</v>
      </c>
      <c r="I27" s="76">
        <v>1</v>
      </c>
      <c r="J27" s="76">
        <v>1</v>
      </c>
      <c r="K27" s="76">
        <v>1</v>
      </c>
      <c r="L27" s="76">
        <v>1</v>
      </c>
      <c r="M27" s="76">
        <v>1</v>
      </c>
      <c r="N27" s="76">
        <v>1</v>
      </c>
      <c r="O27" s="76">
        <v>1</v>
      </c>
      <c r="P27" s="76" cm="1">
        <f t="array" ref="P27">_xlfn.SWITCH(F27,"High",1,"Medium",0.5,"Low",0.25,0)</f>
        <v>1</v>
      </c>
      <c r="Q27" s="209">
        <f t="shared" si="1"/>
        <v>1</v>
      </c>
      <c r="R27" s="209" cm="1">
        <f t="array" ref="R27">_xlfn.IFS(H27&lt;=0.4,0.4,H27&lt;=0.6,0.6,H27&lt;=0.8,0.8,H27&lt;=1,1)</f>
        <v>1</v>
      </c>
      <c r="S27" s="210" cm="1">
        <f t="array" ref="S27">P27*Q27*R27/MAX($P$5:$P$73*$Q$5:$Q$73*$R$5:$R$73)</f>
        <v>1</v>
      </c>
      <c r="T27" s="177"/>
      <c r="U27" s="177"/>
      <c r="V27" s="177"/>
      <c r="W27" s="177"/>
      <c r="X27" s="177"/>
      <c r="Y27" s="178"/>
      <c r="Z27" s="178"/>
      <c r="AA27" s="255"/>
      <c r="AB27" s="255"/>
      <c r="AC27" s="255"/>
      <c r="AD27" s="255"/>
      <c r="AE27" s="255"/>
      <c r="AF27" s="211">
        <f t="shared" si="2"/>
        <v>0</v>
      </c>
      <c r="AG27" s="98" t="s">
        <v>73</v>
      </c>
      <c r="AH27" s="102">
        <v>47</v>
      </c>
      <c r="AI27" s="100" t="s">
        <v>283</v>
      </c>
      <c r="AJ27" s="100" t="s">
        <v>106</v>
      </c>
      <c r="AK27" s="100" t="s">
        <v>522</v>
      </c>
      <c r="AL27" s="100">
        <v>2</v>
      </c>
      <c r="AM27" s="100">
        <v>1</v>
      </c>
      <c r="AN27" s="101">
        <v>16</v>
      </c>
    </row>
    <row r="28" spans="1:40" ht="54" x14ac:dyDescent="0.25">
      <c r="A28" s="343"/>
      <c r="B28" s="295" t="str">
        <f t="shared" si="3"/>
        <v>Technology and System Integration</v>
      </c>
      <c r="C28" s="213">
        <v>24</v>
      </c>
      <c r="D28" s="214" t="s">
        <v>72</v>
      </c>
      <c r="E28" s="208" t="s">
        <v>523</v>
      </c>
      <c r="F28" s="175" t="s">
        <v>276</v>
      </c>
      <c r="G28" s="175" t="s">
        <v>524</v>
      </c>
      <c r="H28" s="181">
        <f>INDEX('B. Maturity Model Grading'!$I$4:$I$33,MATCH(AJ28,'B. Maturity Model Grading'!$H$4:$H$33,0))</f>
        <v>0.83950617283950613</v>
      </c>
      <c r="I28" s="76"/>
      <c r="J28" s="76"/>
      <c r="K28" s="76"/>
      <c r="L28" s="76">
        <v>1</v>
      </c>
      <c r="M28" s="76"/>
      <c r="N28" s="76"/>
      <c r="O28" s="76">
        <v>1</v>
      </c>
      <c r="P28" s="76" cm="1">
        <f t="array" ref="P28">_xlfn.SWITCH(F28,"High",1,"Medium",0.5,"Low",0.25,0)</f>
        <v>0.5</v>
      </c>
      <c r="Q28" s="209">
        <f t="shared" si="1"/>
        <v>0.2857142857142857</v>
      </c>
      <c r="R28" s="209" cm="1">
        <f t="array" ref="R28">_xlfn.IFS(H28&lt;=0.4,0.4,H28&lt;=0.6,0.6,H28&lt;=0.8,0.8,H28&lt;=1,1)</f>
        <v>1</v>
      </c>
      <c r="S28" s="210" cm="1">
        <f t="array" ref="S28">P28*Q28*R28/MAX($P$5:$P$73*$Q$5:$Q$73*$R$5:$R$73)</f>
        <v>0.14285714285714285</v>
      </c>
      <c r="T28" s="275"/>
      <c r="U28" s="275"/>
      <c r="V28" s="275"/>
      <c r="W28" s="275"/>
      <c r="X28" s="275"/>
      <c r="Y28" s="178"/>
      <c r="Z28" s="178"/>
      <c r="AA28" s="255"/>
      <c r="AB28" s="255"/>
      <c r="AC28" s="255"/>
      <c r="AD28" s="255"/>
      <c r="AE28" s="255"/>
      <c r="AF28" s="211">
        <f t="shared" si="2"/>
        <v>0</v>
      </c>
      <c r="AG28" s="98" t="s">
        <v>72</v>
      </c>
      <c r="AH28" s="99">
        <v>35</v>
      </c>
      <c r="AI28" s="100" t="s">
        <v>283</v>
      </c>
      <c r="AJ28" s="100" t="s">
        <v>106</v>
      </c>
      <c r="AK28" s="100" t="s">
        <v>525</v>
      </c>
      <c r="AL28" s="100">
        <v>2</v>
      </c>
      <c r="AM28" s="100">
        <v>1</v>
      </c>
      <c r="AN28" s="101">
        <v>17</v>
      </c>
    </row>
    <row r="29" spans="1:40" ht="72" x14ac:dyDescent="0.25">
      <c r="A29" s="341" t="str">
        <f t="shared" ref="A29:A64" si="4">IF(AJ28&lt;&gt;AJ29,AJ29,"")</f>
        <v>Lead Time Management</v>
      </c>
      <c r="B29" s="295" t="str">
        <f t="shared" si="3"/>
        <v>Data Collection SOP</v>
      </c>
      <c r="C29" s="219">
        <v>25</v>
      </c>
      <c r="D29" s="214" t="s">
        <v>71</v>
      </c>
      <c r="E29" s="208" t="s">
        <v>526</v>
      </c>
      <c r="F29" s="175" t="s">
        <v>290</v>
      </c>
      <c r="G29" s="175" t="s">
        <v>419</v>
      </c>
      <c r="H29" s="181">
        <f>INDEX('B. Maturity Model Grading'!$I$4:$I$33,MATCH(AJ29,'B. Maturity Model Grading'!$H$4:$H$33,0))</f>
        <v>0.51851851851851849</v>
      </c>
      <c r="I29" s="76"/>
      <c r="J29" s="76">
        <v>1</v>
      </c>
      <c r="K29" s="76"/>
      <c r="L29" s="76">
        <v>1</v>
      </c>
      <c r="M29" s="76">
        <v>1</v>
      </c>
      <c r="N29" s="76"/>
      <c r="O29" s="76"/>
      <c r="P29" s="76" cm="1">
        <f t="array" ref="P29">_xlfn.SWITCH(F29,"High",1,"Medium",0.5,"Low",0.25,0)</f>
        <v>0.25</v>
      </c>
      <c r="Q29" s="209">
        <f t="shared" si="1"/>
        <v>0.42857142857142855</v>
      </c>
      <c r="R29" s="209" cm="1">
        <f t="array" ref="R29">_xlfn.IFS(H29&lt;=0.4,0.4,H29&lt;=0.6,0.6,H29&lt;=0.8,0.8,H29&lt;=1,1)</f>
        <v>0.6</v>
      </c>
      <c r="S29" s="210" cm="1">
        <f t="array" ref="S29">P29*Q29*R29/MAX($P$5:$P$73*$Q$5:$Q$73*$R$5:$R$73)</f>
        <v>6.4285714285714279E-2</v>
      </c>
      <c r="T29" s="275"/>
      <c r="U29" s="275"/>
      <c r="V29" s="275"/>
      <c r="W29" s="275"/>
      <c r="X29" s="275"/>
      <c r="Y29" s="178"/>
      <c r="Z29" s="178"/>
      <c r="AA29" s="255"/>
      <c r="AB29" s="255"/>
      <c r="AC29" s="255"/>
      <c r="AD29" s="255"/>
      <c r="AE29" s="255"/>
      <c r="AF29" s="211">
        <f t="shared" si="2"/>
        <v>0</v>
      </c>
      <c r="AG29" s="98" t="s">
        <v>71</v>
      </c>
      <c r="AH29" s="99">
        <v>134</v>
      </c>
      <c r="AI29" s="100" t="s">
        <v>283</v>
      </c>
      <c r="AJ29" s="100" t="s">
        <v>111</v>
      </c>
      <c r="AK29" s="100" t="s">
        <v>527</v>
      </c>
      <c r="AL29" s="100">
        <v>2</v>
      </c>
      <c r="AM29" s="100">
        <v>2</v>
      </c>
      <c r="AN29" s="101">
        <v>1</v>
      </c>
    </row>
    <row r="30" spans="1:40" ht="72" x14ac:dyDescent="0.25">
      <c r="A30" s="342"/>
      <c r="B30" s="295" t="str">
        <f t="shared" si="3"/>
        <v>Lead Time Measurement and Calculation SOP</v>
      </c>
      <c r="C30" s="213">
        <v>26</v>
      </c>
      <c r="D30" s="214" t="s">
        <v>71</v>
      </c>
      <c r="E30" s="208" t="s">
        <v>528</v>
      </c>
      <c r="F30" s="175" t="s">
        <v>290</v>
      </c>
      <c r="G30" s="175" t="s">
        <v>419</v>
      </c>
      <c r="H30" s="181">
        <f>INDEX('B. Maturity Model Grading'!$I$4:$I$33,MATCH(AJ30,'B. Maturity Model Grading'!$H$4:$H$33,0))</f>
        <v>0.51851851851851849</v>
      </c>
      <c r="I30" s="76"/>
      <c r="J30" s="76"/>
      <c r="K30" s="76"/>
      <c r="L30" s="76">
        <v>1</v>
      </c>
      <c r="M30" s="76">
        <v>1</v>
      </c>
      <c r="N30" s="76"/>
      <c r="O30" s="76">
        <v>1</v>
      </c>
      <c r="P30" s="76" cm="1">
        <f t="array" ref="P30">_xlfn.SWITCH(F30,"High",1,"Medium",0.5,"Low",0.25,0)</f>
        <v>0.25</v>
      </c>
      <c r="Q30" s="209">
        <f t="shared" si="1"/>
        <v>0.42857142857142855</v>
      </c>
      <c r="R30" s="209" cm="1">
        <f t="array" ref="R30">_xlfn.IFS(H30&lt;=0.4,0.4,H30&lt;=0.6,0.6,H30&lt;=0.8,0.8,H30&lt;=1,1)</f>
        <v>0.6</v>
      </c>
      <c r="S30" s="210" cm="1">
        <f t="array" ref="S30">P30*Q30*R30/MAX($P$5:$P$73*$Q$5:$Q$73*$R$5:$R$73)</f>
        <v>6.4285714285714279E-2</v>
      </c>
      <c r="T30" s="275"/>
      <c r="U30" s="275"/>
      <c r="V30" s="275"/>
      <c r="W30" s="275"/>
      <c r="X30" s="275"/>
      <c r="Y30" s="178"/>
      <c r="Z30" s="178"/>
      <c r="AA30" s="255"/>
      <c r="AB30" s="255"/>
      <c r="AC30" s="255"/>
      <c r="AD30" s="255"/>
      <c r="AE30" s="255"/>
      <c r="AF30" s="211">
        <f t="shared" si="2"/>
        <v>0</v>
      </c>
      <c r="AG30" s="98" t="s">
        <v>71</v>
      </c>
      <c r="AH30" s="99">
        <v>137</v>
      </c>
      <c r="AI30" s="100" t="s">
        <v>283</v>
      </c>
      <c r="AJ30" s="100" t="s">
        <v>111</v>
      </c>
      <c r="AK30" s="100" t="s">
        <v>529</v>
      </c>
      <c r="AL30" s="100">
        <v>2</v>
      </c>
      <c r="AM30" s="100">
        <v>2</v>
      </c>
      <c r="AN30" s="101">
        <v>2</v>
      </c>
    </row>
    <row r="31" spans="1:40" ht="90" x14ac:dyDescent="0.25">
      <c r="A31" s="342"/>
      <c r="B31" s="295" t="str">
        <f t="shared" si="3"/>
        <v>Lead Time Performance Evaluation SOP</v>
      </c>
      <c r="C31" s="219">
        <v>27</v>
      </c>
      <c r="D31" s="214" t="s">
        <v>71</v>
      </c>
      <c r="E31" s="208" t="s">
        <v>530</v>
      </c>
      <c r="F31" s="175" t="s">
        <v>276</v>
      </c>
      <c r="G31" s="175" t="s">
        <v>419</v>
      </c>
      <c r="H31" s="181">
        <f>INDEX('B. Maturity Model Grading'!$I$4:$I$33,MATCH(AJ31,'B. Maturity Model Grading'!$H$4:$H$33,0))</f>
        <v>0.51851851851851849</v>
      </c>
      <c r="I31" s="76">
        <v>1</v>
      </c>
      <c r="J31" s="76">
        <v>1</v>
      </c>
      <c r="K31" s="76"/>
      <c r="L31" s="76">
        <v>1</v>
      </c>
      <c r="M31" s="76">
        <v>1</v>
      </c>
      <c r="N31" s="76"/>
      <c r="O31" s="76"/>
      <c r="P31" s="76" cm="1">
        <f t="array" ref="P31">_xlfn.SWITCH(F31,"High",1,"Medium",0.5,"Low",0.25,0)</f>
        <v>0.5</v>
      </c>
      <c r="Q31" s="209">
        <f t="shared" si="1"/>
        <v>0.5714285714285714</v>
      </c>
      <c r="R31" s="209" cm="1">
        <f t="array" ref="R31">_xlfn.IFS(H31&lt;=0.4,0.4,H31&lt;=0.6,0.6,H31&lt;=0.8,0.8,H31&lt;=1,1)</f>
        <v>0.6</v>
      </c>
      <c r="S31" s="210" cm="1">
        <f t="array" ref="S31">P31*Q31*R31/MAX($P$5:$P$73*$Q$5:$Q$73*$R$5:$R$73)</f>
        <v>0.1714285714285714</v>
      </c>
      <c r="T31" s="275"/>
      <c r="U31" s="275"/>
      <c r="V31" s="275"/>
      <c r="W31" s="275"/>
      <c r="X31" s="275"/>
      <c r="Y31" s="178"/>
      <c r="Z31" s="178"/>
      <c r="AA31" s="255"/>
      <c r="AB31" s="255"/>
      <c r="AC31" s="255"/>
      <c r="AD31" s="255"/>
      <c r="AE31" s="255"/>
      <c r="AF31" s="211">
        <f t="shared" si="2"/>
        <v>0</v>
      </c>
      <c r="AG31" s="98" t="s">
        <v>71</v>
      </c>
      <c r="AH31" s="99">
        <v>149</v>
      </c>
      <c r="AI31" s="100" t="s">
        <v>283</v>
      </c>
      <c r="AJ31" s="100" t="s">
        <v>111</v>
      </c>
      <c r="AK31" s="100" t="s">
        <v>531</v>
      </c>
      <c r="AL31" s="100">
        <v>2</v>
      </c>
      <c r="AM31" s="100">
        <v>2</v>
      </c>
      <c r="AN31" s="101">
        <v>6</v>
      </c>
    </row>
    <row r="32" spans="1:40" ht="90" x14ac:dyDescent="0.25">
      <c r="A32" s="342"/>
      <c r="B32" s="344" t="str">
        <f t="shared" si="3"/>
        <v>Lead Time Management Process</v>
      </c>
      <c r="C32" s="213">
        <v>28</v>
      </c>
      <c r="D32" s="214" t="s">
        <v>72</v>
      </c>
      <c r="E32" s="208" t="s">
        <v>532</v>
      </c>
      <c r="F32" s="175" t="s">
        <v>276</v>
      </c>
      <c r="G32" s="175" t="s">
        <v>428</v>
      </c>
      <c r="H32" s="181">
        <f>INDEX('B. Maturity Model Grading'!$I$4:$I$33,MATCH(AJ32,'B. Maturity Model Grading'!$H$4:$H$33,0))</f>
        <v>0.51851851851851849</v>
      </c>
      <c r="I32" s="76"/>
      <c r="J32" s="76">
        <v>1</v>
      </c>
      <c r="K32" s="76"/>
      <c r="L32" s="76">
        <v>1</v>
      </c>
      <c r="M32" s="76"/>
      <c r="N32" s="76"/>
      <c r="O32" s="76"/>
      <c r="P32" s="76" cm="1">
        <f t="array" ref="P32">_xlfn.SWITCH(F32,"High",1,"Medium",0.5,"Low",0.25,0)</f>
        <v>0.5</v>
      </c>
      <c r="Q32" s="209">
        <f t="shared" si="1"/>
        <v>0.2857142857142857</v>
      </c>
      <c r="R32" s="209" cm="1">
        <f t="array" ref="R32">_xlfn.IFS(H32&lt;=0.4,0.4,H32&lt;=0.6,0.6,H32&lt;=0.8,0.8,H32&lt;=1,1)</f>
        <v>0.6</v>
      </c>
      <c r="S32" s="210" cm="1">
        <f t="array" ref="S32">P32*Q32*R32/MAX($P$5:$P$73*$Q$5:$Q$73*$R$5:$R$73)</f>
        <v>8.5714285714285701E-2</v>
      </c>
      <c r="T32" s="275"/>
      <c r="U32" s="275"/>
      <c r="V32" s="275"/>
      <c r="W32" s="275"/>
      <c r="X32" s="275"/>
      <c r="Y32" s="178"/>
      <c r="Z32" s="178"/>
      <c r="AA32" s="255"/>
      <c r="AB32" s="255"/>
      <c r="AC32" s="255"/>
      <c r="AD32" s="255"/>
      <c r="AE32" s="255"/>
      <c r="AF32" s="211">
        <f t="shared" si="2"/>
        <v>0</v>
      </c>
      <c r="AG32" s="98" t="s">
        <v>72</v>
      </c>
      <c r="AH32" s="99">
        <v>40</v>
      </c>
      <c r="AI32" s="100" t="s">
        <v>283</v>
      </c>
      <c r="AJ32" s="100" t="s">
        <v>111</v>
      </c>
      <c r="AK32" s="100" t="s">
        <v>533</v>
      </c>
      <c r="AL32" s="100">
        <v>2</v>
      </c>
      <c r="AM32" s="100">
        <v>2</v>
      </c>
      <c r="AN32" s="101">
        <v>8</v>
      </c>
    </row>
    <row r="33" spans="1:40" ht="72" x14ac:dyDescent="0.25">
      <c r="A33" s="342"/>
      <c r="B33" s="347"/>
      <c r="C33" s="219">
        <v>29</v>
      </c>
      <c r="D33" s="214" t="s">
        <v>72</v>
      </c>
      <c r="E33" s="208" t="s">
        <v>534</v>
      </c>
      <c r="F33" s="175" t="s">
        <v>276</v>
      </c>
      <c r="G33" s="175" t="s">
        <v>419</v>
      </c>
      <c r="H33" s="181">
        <f>INDEX('B. Maturity Model Grading'!$I$4:$I$33,MATCH(AJ33,'B. Maturity Model Grading'!$H$4:$H$33,0))</f>
        <v>0.51851851851851849</v>
      </c>
      <c r="I33" s="76"/>
      <c r="J33" s="76"/>
      <c r="K33" s="76"/>
      <c r="L33" s="76">
        <v>1</v>
      </c>
      <c r="M33" s="76">
        <v>1</v>
      </c>
      <c r="N33" s="76"/>
      <c r="O33" s="76"/>
      <c r="P33" s="76" cm="1">
        <f t="array" ref="P33">_xlfn.SWITCH(F33,"High",1,"Medium",0.5,"Low",0.25,0)</f>
        <v>0.5</v>
      </c>
      <c r="Q33" s="209">
        <f t="shared" ref="Q33:Q60" si="5">SUMPRODUCT(I33:O33,$I$3:$O$3)/SUM($I$3:$O$3)</f>
        <v>0.2857142857142857</v>
      </c>
      <c r="R33" s="209" cm="1">
        <f t="array" ref="R33">_xlfn.IFS(H33&lt;=0.4,0.4,H33&lt;=0.6,0.6,H33&lt;=0.8,0.8,H33&lt;=1,1)</f>
        <v>0.6</v>
      </c>
      <c r="S33" s="210" cm="1">
        <f t="array" ref="S33">P33*Q33*R33/MAX($P$5:$P$73*$Q$5:$Q$73*$R$5:$R$73)</f>
        <v>8.5714285714285701E-2</v>
      </c>
      <c r="T33" s="275"/>
      <c r="U33" s="275"/>
      <c r="V33" s="275"/>
      <c r="W33" s="275"/>
      <c r="X33" s="275"/>
      <c r="Y33" s="178"/>
      <c r="Z33" s="178"/>
      <c r="AA33" s="255"/>
      <c r="AB33" s="255"/>
      <c r="AC33" s="255"/>
      <c r="AD33" s="255"/>
      <c r="AE33" s="255"/>
      <c r="AF33" s="211">
        <f t="shared" si="2"/>
        <v>0</v>
      </c>
      <c r="AG33" s="98" t="s">
        <v>72</v>
      </c>
      <c r="AH33" s="99">
        <v>41</v>
      </c>
      <c r="AI33" s="100" t="s">
        <v>283</v>
      </c>
      <c r="AJ33" s="100" t="s">
        <v>111</v>
      </c>
      <c r="AK33" s="100" t="s">
        <v>533</v>
      </c>
      <c r="AL33" s="100">
        <v>2</v>
      </c>
      <c r="AM33" s="100">
        <v>2</v>
      </c>
      <c r="AN33" s="101">
        <v>8</v>
      </c>
    </row>
    <row r="34" spans="1:40" ht="72" x14ac:dyDescent="0.25">
      <c r="A34" s="343"/>
      <c r="B34" s="295" t="str">
        <f t="shared" si="3"/>
        <v>Handling Lead Time Variability and Adjustments</v>
      </c>
      <c r="C34" s="213">
        <v>30</v>
      </c>
      <c r="D34" s="214" t="s">
        <v>73</v>
      </c>
      <c r="E34" s="208" t="s">
        <v>535</v>
      </c>
      <c r="F34" s="175" t="s">
        <v>276</v>
      </c>
      <c r="G34" s="175" t="s">
        <v>428</v>
      </c>
      <c r="H34" s="181">
        <f>INDEX('B. Maturity Model Grading'!$I$4:$I$33,MATCH(AJ34,'B. Maturity Model Grading'!$H$4:$H$33,0))</f>
        <v>0.51851851851851849</v>
      </c>
      <c r="I34" s="76">
        <v>1</v>
      </c>
      <c r="J34" s="76">
        <v>1</v>
      </c>
      <c r="K34" s="76"/>
      <c r="L34" s="76"/>
      <c r="M34" s="76"/>
      <c r="N34" s="76">
        <v>1</v>
      </c>
      <c r="O34" s="76"/>
      <c r="P34" s="76" cm="1">
        <f t="array" ref="P34">_xlfn.SWITCH(F34,"High",1,"Medium",0.5,"Low",0.25,0)</f>
        <v>0.5</v>
      </c>
      <c r="Q34" s="209">
        <f t="shared" si="5"/>
        <v>0.42857142857142855</v>
      </c>
      <c r="R34" s="209" cm="1">
        <f t="array" ref="R34">_xlfn.IFS(H34&lt;=0.4,0.4,H34&lt;=0.6,0.6,H34&lt;=0.8,0.8,H34&lt;=1,1)</f>
        <v>0.6</v>
      </c>
      <c r="S34" s="210" cm="1">
        <f t="array" ref="S34">P34*Q34*R34/MAX($P$5:$P$73*$Q$5:$Q$73*$R$5:$R$73)</f>
        <v>0.12857142857142856</v>
      </c>
      <c r="T34" s="177"/>
      <c r="U34" s="177"/>
      <c r="V34" s="177"/>
      <c r="W34" s="177"/>
      <c r="X34" s="177"/>
      <c r="Y34" s="178"/>
      <c r="Z34" s="178"/>
      <c r="AA34" s="255"/>
      <c r="AB34" s="255"/>
      <c r="AC34" s="255"/>
      <c r="AD34" s="255"/>
      <c r="AE34" s="255"/>
      <c r="AF34" s="211">
        <f t="shared" si="2"/>
        <v>0</v>
      </c>
      <c r="AG34" s="98" t="s">
        <v>73</v>
      </c>
      <c r="AH34" s="102">
        <v>54</v>
      </c>
      <c r="AI34" s="100" t="s">
        <v>283</v>
      </c>
      <c r="AJ34" s="100" t="s">
        <v>111</v>
      </c>
      <c r="AK34" s="100" t="s">
        <v>536</v>
      </c>
      <c r="AL34" s="100">
        <v>2</v>
      </c>
      <c r="AM34" s="100">
        <v>2</v>
      </c>
      <c r="AN34" s="101">
        <v>11</v>
      </c>
    </row>
    <row r="35" spans="1:40" ht="90" x14ac:dyDescent="0.25">
      <c r="A35" s="341" t="str">
        <f t="shared" si="4"/>
        <v>Capacity Management</v>
      </c>
      <c r="B35" s="344" t="str">
        <f t="shared" si="3"/>
        <v>Capacity Planning SOP</v>
      </c>
      <c r="C35" s="219">
        <v>31</v>
      </c>
      <c r="D35" s="214" t="s">
        <v>71</v>
      </c>
      <c r="E35" s="208" t="s">
        <v>537</v>
      </c>
      <c r="F35" s="175" t="s">
        <v>276</v>
      </c>
      <c r="G35" s="175" t="s">
        <v>419</v>
      </c>
      <c r="H35" s="181">
        <f>INDEX('B. Maturity Model Grading'!$I$4:$I$33,MATCH(AJ35,'B. Maturity Model Grading'!$H$4:$H$33,0))</f>
        <v>0.67901234567901236</v>
      </c>
      <c r="I35" s="76"/>
      <c r="J35" s="76"/>
      <c r="K35" s="76">
        <v>1</v>
      </c>
      <c r="L35" s="76">
        <v>1</v>
      </c>
      <c r="M35" s="76">
        <v>1</v>
      </c>
      <c r="N35" s="76"/>
      <c r="O35" s="76">
        <v>1</v>
      </c>
      <c r="P35" s="76" cm="1">
        <f t="array" ref="P35">_xlfn.SWITCH(F35,"High",1,"Medium",0.5,"Low",0.25,0)</f>
        <v>0.5</v>
      </c>
      <c r="Q35" s="209">
        <f t="shared" si="5"/>
        <v>0.5714285714285714</v>
      </c>
      <c r="R35" s="209" cm="1">
        <f t="array" ref="R35">_xlfn.IFS(H35&lt;=0.4,0.4,H35&lt;=0.6,0.6,H35&lt;=0.8,0.8,H35&lt;=1,1)</f>
        <v>0.8</v>
      </c>
      <c r="S35" s="210" cm="1">
        <f t="array" ref="S35">P35*Q35*R35/MAX($P$5:$P$73*$Q$5:$Q$73*$R$5:$R$73)</f>
        <v>0.22857142857142856</v>
      </c>
      <c r="T35" s="177"/>
      <c r="U35" s="177"/>
      <c r="V35" s="177"/>
      <c r="W35" s="177"/>
      <c r="X35" s="177"/>
      <c r="Y35" s="178"/>
      <c r="Z35" s="178"/>
      <c r="AA35" s="255"/>
      <c r="AB35" s="255"/>
      <c r="AC35" s="255"/>
      <c r="AD35" s="255"/>
      <c r="AE35" s="255"/>
      <c r="AF35" s="211">
        <f t="shared" si="2"/>
        <v>0</v>
      </c>
      <c r="AG35" s="98" t="s">
        <v>71</v>
      </c>
      <c r="AH35" s="99">
        <v>154</v>
      </c>
      <c r="AI35" s="100" t="s">
        <v>283</v>
      </c>
      <c r="AJ35" s="100" t="s">
        <v>116</v>
      </c>
      <c r="AK35" s="100" t="s">
        <v>538</v>
      </c>
      <c r="AL35" s="100">
        <v>2</v>
      </c>
      <c r="AM35" s="100">
        <v>3</v>
      </c>
      <c r="AN35" s="101">
        <v>1</v>
      </c>
    </row>
    <row r="36" spans="1:40" ht="54" x14ac:dyDescent="0.25">
      <c r="A36" s="342"/>
      <c r="B36" s="348"/>
      <c r="C36" s="213">
        <v>32</v>
      </c>
      <c r="D36" s="214" t="s">
        <v>71</v>
      </c>
      <c r="E36" s="208" t="s">
        <v>539</v>
      </c>
      <c r="F36" s="175" t="s">
        <v>276</v>
      </c>
      <c r="G36" s="175" t="s">
        <v>419</v>
      </c>
      <c r="H36" s="181">
        <f>INDEX('B. Maturity Model Grading'!$I$4:$I$33,MATCH(AJ36,'B. Maturity Model Grading'!$H$4:$H$33,0))</f>
        <v>0.67901234567901236</v>
      </c>
      <c r="I36" s="76"/>
      <c r="J36" s="76">
        <v>1</v>
      </c>
      <c r="K36" s="76"/>
      <c r="L36" s="76">
        <v>1</v>
      </c>
      <c r="M36" s="76"/>
      <c r="N36" s="76">
        <v>1</v>
      </c>
      <c r="O36" s="76">
        <v>1</v>
      </c>
      <c r="P36" s="76" cm="1">
        <f t="array" ref="P36">_xlfn.SWITCH(F36,"High",1,"Medium",0.5,"Low",0.25,0)</f>
        <v>0.5</v>
      </c>
      <c r="Q36" s="209">
        <f t="shared" si="5"/>
        <v>0.5714285714285714</v>
      </c>
      <c r="R36" s="209" cm="1">
        <f t="array" ref="R36">_xlfn.IFS(H36&lt;=0.4,0.4,H36&lt;=0.6,0.6,H36&lt;=0.8,0.8,H36&lt;=1,1)</f>
        <v>0.8</v>
      </c>
      <c r="S36" s="210" cm="1">
        <f t="array" ref="S36">P36*Q36*R36/MAX($P$5:$P$73*$Q$5:$Q$73*$R$5:$R$73)</f>
        <v>0.22857142857142856</v>
      </c>
      <c r="T36" s="275"/>
      <c r="U36" s="275"/>
      <c r="V36" s="275"/>
      <c r="W36" s="275"/>
      <c r="X36" s="275"/>
      <c r="Y36" s="178"/>
      <c r="Z36" s="178"/>
      <c r="AA36" s="255"/>
      <c r="AB36" s="255"/>
      <c r="AC36" s="255"/>
      <c r="AD36" s="255"/>
      <c r="AE36" s="255"/>
      <c r="AF36" s="211">
        <f t="shared" si="2"/>
        <v>0</v>
      </c>
      <c r="AG36" s="98" t="s">
        <v>71</v>
      </c>
      <c r="AH36" s="99">
        <v>155</v>
      </c>
      <c r="AI36" s="100" t="s">
        <v>283</v>
      </c>
      <c r="AJ36" s="100" t="s">
        <v>116</v>
      </c>
      <c r="AK36" s="100" t="s">
        <v>538</v>
      </c>
      <c r="AL36" s="100">
        <v>2</v>
      </c>
      <c r="AM36" s="100">
        <v>3</v>
      </c>
      <c r="AN36" s="101">
        <v>1</v>
      </c>
    </row>
    <row r="37" spans="1:40" ht="54" x14ac:dyDescent="0.25">
      <c r="A37" s="342"/>
      <c r="B37" s="347"/>
      <c r="C37" s="219">
        <v>33</v>
      </c>
      <c r="D37" s="214" t="s">
        <v>71</v>
      </c>
      <c r="E37" s="208" t="s">
        <v>540</v>
      </c>
      <c r="F37" s="175" t="s">
        <v>268</v>
      </c>
      <c r="G37" s="175" t="s">
        <v>419</v>
      </c>
      <c r="H37" s="181">
        <f>INDEX('B. Maturity Model Grading'!$I$4:$I$33,MATCH(AJ37,'B. Maturity Model Grading'!$H$4:$H$33,0))</f>
        <v>0.67901234567901236</v>
      </c>
      <c r="I37" s="76">
        <v>1</v>
      </c>
      <c r="J37" s="76"/>
      <c r="K37" s="76">
        <v>1</v>
      </c>
      <c r="L37" s="76"/>
      <c r="M37" s="76">
        <v>1</v>
      </c>
      <c r="N37" s="76"/>
      <c r="O37" s="76"/>
      <c r="P37" s="76" cm="1">
        <f t="array" ref="P37">_xlfn.SWITCH(F37,"High",1,"Medium",0.5,"Low",0.25,0)</f>
        <v>1</v>
      </c>
      <c r="Q37" s="209">
        <f t="shared" si="5"/>
        <v>0.42857142857142855</v>
      </c>
      <c r="R37" s="209" cm="1">
        <f t="array" ref="R37">_xlfn.IFS(H37&lt;=0.4,0.4,H37&lt;=0.6,0.6,H37&lt;=0.8,0.8,H37&lt;=1,1)</f>
        <v>0.8</v>
      </c>
      <c r="S37" s="210" cm="1">
        <f t="array" ref="S37">P37*Q37*R37/MAX($P$5:$P$73*$Q$5:$Q$73*$R$5:$R$73)</f>
        <v>0.34285714285714286</v>
      </c>
      <c r="T37" s="275"/>
      <c r="U37" s="275"/>
      <c r="V37" s="275"/>
      <c r="W37" s="275"/>
      <c r="X37" s="275"/>
      <c r="Y37" s="178"/>
      <c r="Z37" s="178"/>
      <c r="AA37" s="255"/>
      <c r="AB37" s="255"/>
      <c r="AC37" s="255"/>
      <c r="AD37" s="255"/>
      <c r="AE37" s="255"/>
      <c r="AF37" s="211">
        <f t="shared" si="2"/>
        <v>0</v>
      </c>
      <c r="AG37" s="98" t="s">
        <v>71</v>
      </c>
      <c r="AH37" s="99">
        <v>156</v>
      </c>
      <c r="AI37" s="100" t="s">
        <v>283</v>
      </c>
      <c r="AJ37" s="100" t="s">
        <v>116</v>
      </c>
      <c r="AK37" s="100" t="s">
        <v>538</v>
      </c>
      <c r="AL37" s="100">
        <v>2</v>
      </c>
      <c r="AM37" s="100">
        <v>3</v>
      </c>
      <c r="AN37" s="101">
        <v>1</v>
      </c>
    </row>
    <row r="38" spans="1:40" ht="72" x14ac:dyDescent="0.25">
      <c r="A38" s="342"/>
      <c r="B38" s="295" t="str">
        <f t="shared" si="3"/>
        <v>Scalability and Flexibility SOP</v>
      </c>
      <c r="C38" s="213">
        <v>34</v>
      </c>
      <c r="D38" s="214" t="s">
        <v>71</v>
      </c>
      <c r="E38" s="208" t="s">
        <v>541</v>
      </c>
      <c r="F38" s="175" t="s">
        <v>268</v>
      </c>
      <c r="G38" s="175" t="s">
        <v>428</v>
      </c>
      <c r="H38" s="181">
        <f>INDEX('B. Maturity Model Grading'!$I$4:$I$33,MATCH(AJ38,'B. Maturity Model Grading'!$H$4:$H$33,0))</f>
        <v>0.67901234567901236</v>
      </c>
      <c r="I38" s="76">
        <v>1</v>
      </c>
      <c r="J38" s="76"/>
      <c r="K38" s="76">
        <v>1</v>
      </c>
      <c r="L38" s="76">
        <v>1</v>
      </c>
      <c r="M38" s="76"/>
      <c r="N38" s="76"/>
      <c r="O38" s="76">
        <v>1</v>
      </c>
      <c r="P38" s="76" cm="1">
        <f t="array" ref="P38">_xlfn.SWITCH(F38,"High",1,"Medium",0.5,"Low",0.25,0)</f>
        <v>1</v>
      </c>
      <c r="Q38" s="209">
        <f t="shared" si="5"/>
        <v>0.5714285714285714</v>
      </c>
      <c r="R38" s="209" cm="1">
        <f t="array" ref="R38">_xlfn.IFS(H38&lt;=0.4,0.4,H38&lt;=0.6,0.6,H38&lt;=0.8,0.8,H38&lt;=1,1)</f>
        <v>0.8</v>
      </c>
      <c r="S38" s="210" cm="1">
        <f t="array" ref="S38">P38*Q38*R38/MAX($P$5:$P$73*$Q$5:$Q$73*$R$5:$R$73)</f>
        <v>0.45714285714285713</v>
      </c>
      <c r="T38" s="275"/>
      <c r="U38" s="275"/>
      <c r="V38" s="275"/>
      <c r="W38" s="275"/>
      <c r="X38" s="275"/>
      <c r="Y38" s="178"/>
      <c r="Z38" s="178"/>
      <c r="AA38" s="255"/>
      <c r="AB38" s="255"/>
      <c r="AC38" s="255"/>
      <c r="AD38" s="255"/>
      <c r="AE38" s="255"/>
      <c r="AF38" s="211">
        <f t="shared" si="2"/>
        <v>0</v>
      </c>
      <c r="AG38" s="98" t="s">
        <v>71</v>
      </c>
      <c r="AH38" s="99">
        <v>159</v>
      </c>
      <c r="AI38" s="100" t="s">
        <v>283</v>
      </c>
      <c r="AJ38" s="100" t="s">
        <v>116</v>
      </c>
      <c r="AK38" s="100" t="s">
        <v>542</v>
      </c>
      <c r="AL38" s="100">
        <v>2</v>
      </c>
      <c r="AM38" s="100">
        <v>3</v>
      </c>
      <c r="AN38" s="101">
        <v>3</v>
      </c>
    </row>
    <row r="39" spans="1:40" ht="72" x14ac:dyDescent="0.25">
      <c r="A39" s="342"/>
      <c r="B39" s="295" t="str">
        <f t="shared" si="3"/>
        <v>Inventory and Lead Time Management SOP</v>
      </c>
      <c r="C39" s="219">
        <v>35</v>
      </c>
      <c r="D39" s="214" t="s">
        <v>71</v>
      </c>
      <c r="E39" s="208" t="s">
        <v>543</v>
      </c>
      <c r="F39" s="175" t="s">
        <v>276</v>
      </c>
      <c r="G39" s="175" t="s">
        <v>428</v>
      </c>
      <c r="H39" s="181">
        <f>INDEX('B. Maturity Model Grading'!$I$4:$I$33,MATCH(AJ39,'B. Maturity Model Grading'!$H$4:$H$33,0))</f>
        <v>0.67901234567901236</v>
      </c>
      <c r="I39" s="76">
        <v>1</v>
      </c>
      <c r="J39" s="76"/>
      <c r="K39" s="76">
        <v>1</v>
      </c>
      <c r="L39" s="76">
        <v>1</v>
      </c>
      <c r="M39" s="76"/>
      <c r="N39" s="76"/>
      <c r="O39" s="76">
        <v>1</v>
      </c>
      <c r="P39" s="76" cm="1">
        <f t="array" ref="P39">_xlfn.SWITCH(F39,"High",1,"Medium",0.5,"Low",0.25,0)</f>
        <v>0.5</v>
      </c>
      <c r="Q39" s="209">
        <f t="shared" si="5"/>
        <v>0.5714285714285714</v>
      </c>
      <c r="R39" s="209" cm="1">
        <f t="array" ref="R39">_xlfn.IFS(H39&lt;=0.4,0.4,H39&lt;=0.6,0.6,H39&lt;=0.8,0.8,H39&lt;=1,1)</f>
        <v>0.8</v>
      </c>
      <c r="S39" s="210" cm="1">
        <f t="array" ref="S39">P39*Q39*R39/MAX($P$5:$P$73*$Q$5:$Q$73*$R$5:$R$73)</f>
        <v>0.22857142857142856</v>
      </c>
      <c r="T39" s="275"/>
      <c r="U39" s="275"/>
      <c r="V39" s="275"/>
      <c r="W39" s="275"/>
      <c r="X39" s="275"/>
      <c r="Y39" s="178"/>
      <c r="Z39" s="178"/>
      <c r="AA39" s="255"/>
      <c r="AB39" s="255"/>
      <c r="AC39" s="255"/>
      <c r="AD39" s="255"/>
      <c r="AE39" s="255"/>
      <c r="AF39" s="211">
        <f t="shared" si="2"/>
        <v>0</v>
      </c>
      <c r="AG39" s="98" t="s">
        <v>71</v>
      </c>
      <c r="AH39" s="99">
        <v>161</v>
      </c>
      <c r="AI39" s="100" t="s">
        <v>283</v>
      </c>
      <c r="AJ39" s="100" t="s">
        <v>116</v>
      </c>
      <c r="AK39" s="100" t="s">
        <v>544</v>
      </c>
      <c r="AL39" s="100">
        <v>2</v>
      </c>
      <c r="AM39" s="100">
        <v>3</v>
      </c>
      <c r="AN39" s="101">
        <v>4</v>
      </c>
    </row>
    <row r="40" spans="1:40" ht="54" x14ac:dyDescent="0.25">
      <c r="A40" s="342"/>
      <c r="B40" s="295" t="str">
        <f t="shared" si="3"/>
        <v>Maintenance and Downtime SOP</v>
      </c>
      <c r="C40" s="213">
        <v>36</v>
      </c>
      <c r="D40" s="214" t="s">
        <v>71</v>
      </c>
      <c r="E40" s="208" t="s">
        <v>545</v>
      </c>
      <c r="F40" s="175" t="s">
        <v>268</v>
      </c>
      <c r="G40" s="175" t="s">
        <v>440</v>
      </c>
      <c r="H40" s="181">
        <f>INDEX('B. Maturity Model Grading'!$I$4:$I$33,MATCH(AJ40,'B. Maturity Model Grading'!$H$4:$H$33,0))</f>
        <v>0.67901234567901236</v>
      </c>
      <c r="I40" s="76"/>
      <c r="J40" s="76"/>
      <c r="K40" s="76"/>
      <c r="L40" s="76">
        <v>1</v>
      </c>
      <c r="M40" s="76"/>
      <c r="N40" s="76"/>
      <c r="O40" s="76">
        <v>1</v>
      </c>
      <c r="P40" s="76" cm="1">
        <f t="array" ref="P40">_xlfn.SWITCH(F40,"High",1,"Medium",0.5,"Low",0.25,0)</f>
        <v>1</v>
      </c>
      <c r="Q40" s="209">
        <f t="shared" si="5"/>
        <v>0.2857142857142857</v>
      </c>
      <c r="R40" s="209" cm="1">
        <f t="array" ref="R40">_xlfn.IFS(H40&lt;=0.4,0.4,H40&lt;=0.6,0.6,H40&lt;=0.8,0.8,H40&lt;=1,1)</f>
        <v>0.8</v>
      </c>
      <c r="S40" s="210" cm="1">
        <f t="array" ref="S40">P40*Q40*R40/MAX($P$5:$P$73*$Q$5:$Q$73*$R$5:$R$73)</f>
        <v>0.22857142857142856</v>
      </c>
      <c r="T40" s="275"/>
      <c r="U40" s="275"/>
      <c r="V40" s="275"/>
      <c r="W40" s="275"/>
      <c r="X40" s="275"/>
      <c r="Y40" s="178"/>
      <c r="Z40" s="178"/>
      <c r="AA40" s="255"/>
      <c r="AB40" s="255"/>
      <c r="AC40" s="255"/>
      <c r="AD40" s="255"/>
      <c r="AE40" s="255"/>
      <c r="AF40" s="211">
        <f t="shared" si="2"/>
        <v>0</v>
      </c>
      <c r="AG40" s="98" t="s">
        <v>71</v>
      </c>
      <c r="AH40" s="99">
        <v>167</v>
      </c>
      <c r="AI40" s="100" t="s">
        <v>283</v>
      </c>
      <c r="AJ40" s="100" t="s">
        <v>116</v>
      </c>
      <c r="AK40" s="100" t="s">
        <v>546</v>
      </c>
      <c r="AL40" s="100">
        <v>2</v>
      </c>
      <c r="AM40" s="100">
        <v>3</v>
      </c>
      <c r="AN40" s="101">
        <v>7</v>
      </c>
    </row>
    <row r="41" spans="1:40" ht="54" x14ac:dyDescent="0.25">
      <c r="A41" s="342"/>
      <c r="B41" s="344" t="str">
        <f t="shared" si="3"/>
        <v>Risk Assessment and Contingency Planning SOP</v>
      </c>
      <c r="C41" s="219">
        <v>37</v>
      </c>
      <c r="D41" s="214" t="s">
        <v>71</v>
      </c>
      <c r="E41" s="208" t="s">
        <v>547</v>
      </c>
      <c r="F41" s="175" t="s">
        <v>268</v>
      </c>
      <c r="G41" s="175" t="s">
        <v>428</v>
      </c>
      <c r="H41" s="181">
        <f>INDEX('B. Maturity Model Grading'!$I$4:$I$33,MATCH(AJ41,'B. Maturity Model Grading'!$H$4:$H$33,0))</f>
        <v>0.67901234567901236</v>
      </c>
      <c r="I41" s="76">
        <v>1</v>
      </c>
      <c r="J41" s="76"/>
      <c r="K41" s="76">
        <v>1</v>
      </c>
      <c r="L41" s="76"/>
      <c r="M41" s="76">
        <v>1</v>
      </c>
      <c r="N41" s="76"/>
      <c r="O41" s="76"/>
      <c r="P41" s="76" cm="1">
        <f t="array" ref="P41">_xlfn.SWITCH(F41,"High",1,"Medium",0.5,"Low",0.25,0)</f>
        <v>1</v>
      </c>
      <c r="Q41" s="209">
        <f t="shared" si="5"/>
        <v>0.42857142857142855</v>
      </c>
      <c r="R41" s="209" cm="1">
        <f t="array" ref="R41">_xlfn.IFS(H41&lt;=0.4,0.4,H41&lt;=0.6,0.6,H41&lt;=0.8,0.8,H41&lt;=1,1)</f>
        <v>0.8</v>
      </c>
      <c r="S41" s="210" cm="1">
        <f t="array" ref="S41">P41*Q41*R41/MAX($P$5:$P$73*$Q$5:$Q$73*$R$5:$R$73)</f>
        <v>0.34285714285714286</v>
      </c>
      <c r="T41" s="275"/>
      <c r="U41" s="275"/>
      <c r="V41" s="275"/>
      <c r="W41" s="275"/>
      <c r="X41" s="275"/>
      <c r="Y41" s="178"/>
      <c r="Z41" s="178"/>
      <c r="AA41" s="255"/>
      <c r="AB41" s="255"/>
      <c r="AC41" s="255"/>
      <c r="AD41" s="255"/>
      <c r="AE41" s="255"/>
      <c r="AF41" s="211">
        <f t="shared" si="2"/>
        <v>0</v>
      </c>
      <c r="AG41" s="98" t="s">
        <v>71</v>
      </c>
      <c r="AH41" s="99">
        <v>169</v>
      </c>
      <c r="AI41" s="100" t="s">
        <v>283</v>
      </c>
      <c r="AJ41" s="100" t="s">
        <v>116</v>
      </c>
      <c r="AK41" s="100" t="s">
        <v>548</v>
      </c>
      <c r="AL41" s="100">
        <v>2</v>
      </c>
      <c r="AM41" s="100">
        <v>3</v>
      </c>
      <c r="AN41" s="101">
        <v>8</v>
      </c>
    </row>
    <row r="42" spans="1:40" ht="54" x14ac:dyDescent="0.25">
      <c r="A42" s="342"/>
      <c r="B42" s="347"/>
      <c r="C42" s="213">
        <v>38</v>
      </c>
      <c r="D42" s="214" t="s">
        <v>71</v>
      </c>
      <c r="E42" s="208" t="s">
        <v>549</v>
      </c>
      <c r="F42" s="175" t="s">
        <v>268</v>
      </c>
      <c r="G42" s="175" t="s">
        <v>428</v>
      </c>
      <c r="H42" s="181">
        <f>INDEX('B. Maturity Model Grading'!$I$4:$I$33,MATCH(AJ42,'B. Maturity Model Grading'!$H$4:$H$33,0))</f>
        <v>0.67901234567901236</v>
      </c>
      <c r="I42" s="76">
        <v>1</v>
      </c>
      <c r="J42" s="76"/>
      <c r="K42" s="76">
        <v>1</v>
      </c>
      <c r="L42" s="76"/>
      <c r="M42" s="76">
        <v>1</v>
      </c>
      <c r="N42" s="76">
        <v>1</v>
      </c>
      <c r="O42" s="76"/>
      <c r="P42" s="76" cm="1">
        <f t="array" ref="P42">_xlfn.SWITCH(F42,"High",1,"Medium",0.5,"Low",0.25,0)</f>
        <v>1</v>
      </c>
      <c r="Q42" s="209">
        <f t="shared" si="5"/>
        <v>0.5714285714285714</v>
      </c>
      <c r="R42" s="209" cm="1">
        <f t="array" ref="R42">_xlfn.IFS(H42&lt;=0.4,0.4,H42&lt;=0.6,0.6,H42&lt;=0.8,0.8,H42&lt;=1,1)</f>
        <v>0.8</v>
      </c>
      <c r="S42" s="210" cm="1">
        <f t="array" ref="S42">P42*Q42*R42/MAX($P$5:$P$73*$Q$5:$Q$73*$R$5:$R$73)</f>
        <v>0.45714285714285713</v>
      </c>
      <c r="T42" s="275"/>
      <c r="U42" s="275"/>
      <c r="V42" s="275"/>
      <c r="W42" s="275"/>
      <c r="X42" s="275"/>
      <c r="Y42" s="178"/>
      <c r="Z42" s="178"/>
      <c r="AA42" s="255"/>
      <c r="AB42" s="255"/>
      <c r="AC42" s="255"/>
      <c r="AD42" s="255"/>
      <c r="AE42" s="255"/>
      <c r="AF42" s="211">
        <f t="shared" si="2"/>
        <v>0</v>
      </c>
      <c r="AG42" s="98" t="s">
        <v>71</v>
      </c>
      <c r="AH42" s="99">
        <v>170</v>
      </c>
      <c r="AI42" s="100" t="s">
        <v>283</v>
      </c>
      <c r="AJ42" s="100" t="s">
        <v>116</v>
      </c>
      <c r="AK42" s="100" t="s">
        <v>548</v>
      </c>
      <c r="AL42" s="100">
        <v>2</v>
      </c>
      <c r="AM42" s="100">
        <v>3</v>
      </c>
      <c r="AN42" s="101">
        <v>8</v>
      </c>
    </row>
    <row r="43" spans="1:40" ht="72" x14ac:dyDescent="0.25">
      <c r="A43" s="342"/>
      <c r="B43" s="344" t="str">
        <f t="shared" si="3"/>
        <v>Capacity Management Process</v>
      </c>
      <c r="C43" s="219">
        <v>39</v>
      </c>
      <c r="D43" s="214" t="s">
        <v>73</v>
      </c>
      <c r="E43" s="208" t="s">
        <v>550</v>
      </c>
      <c r="F43" s="175" t="s">
        <v>268</v>
      </c>
      <c r="G43" s="175" t="s">
        <v>440</v>
      </c>
      <c r="H43" s="181">
        <f>INDEX('B. Maturity Model Grading'!$I$4:$I$33,MATCH(AJ43,'B. Maturity Model Grading'!$H$4:$H$33,0))</f>
        <v>0.67901234567901236</v>
      </c>
      <c r="I43" s="76"/>
      <c r="J43" s="76">
        <v>1</v>
      </c>
      <c r="K43" s="76"/>
      <c r="L43" s="76">
        <v>1</v>
      </c>
      <c r="M43" s="76"/>
      <c r="N43" s="76"/>
      <c r="O43" s="76"/>
      <c r="P43" s="76" cm="1">
        <f t="array" ref="P43">_xlfn.SWITCH(F43,"High",1,"Medium",0.5,"Low",0.25,0)</f>
        <v>1</v>
      </c>
      <c r="Q43" s="209">
        <f t="shared" si="5"/>
        <v>0.2857142857142857</v>
      </c>
      <c r="R43" s="209" cm="1">
        <f t="array" ref="R43">_xlfn.IFS(H43&lt;=0.4,0.4,H43&lt;=0.6,0.6,H43&lt;=0.8,0.8,H43&lt;=1,1)</f>
        <v>0.8</v>
      </c>
      <c r="S43" s="210" cm="1">
        <f t="array" ref="S43">P43*Q43*R43/MAX($P$5:$P$73*$Q$5:$Q$73*$R$5:$R$73)</f>
        <v>0.22857142857142856</v>
      </c>
      <c r="T43" s="177"/>
      <c r="U43" s="177"/>
      <c r="V43" s="177"/>
      <c r="W43" s="177"/>
      <c r="X43" s="177"/>
      <c r="Y43" s="178"/>
      <c r="Z43" s="178"/>
      <c r="AA43" s="255"/>
      <c r="AB43" s="255"/>
      <c r="AC43" s="255"/>
      <c r="AD43" s="255"/>
      <c r="AE43" s="255"/>
      <c r="AF43" s="211">
        <f t="shared" si="2"/>
        <v>0</v>
      </c>
      <c r="AG43" s="98" t="s">
        <v>73</v>
      </c>
      <c r="AH43" s="102">
        <v>59</v>
      </c>
      <c r="AI43" s="100" t="s">
        <v>283</v>
      </c>
      <c r="AJ43" s="100" t="s">
        <v>116</v>
      </c>
      <c r="AK43" s="100" t="s">
        <v>551</v>
      </c>
      <c r="AL43" s="100">
        <v>2</v>
      </c>
      <c r="AM43" s="100">
        <v>3</v>
      </c>
      <c r="AN43" s="101">
        <v>11</v>
      </c>
    </row>
    <row r="44" spans="1:40" ht="72" x14ac:dyDescent="0.25">
      <c r="A44" s="342"/>
      <c r="B44" s="348"/>
      <c r="C44" s="213">
        <v>40</v>
      </c>
      <c r="D44" s="214" t="s">
        <v>72</v>
      </c>
      <c r="E44" s="208" t="s">
        <v>552</v>
      </c>
      <c r="F44" s="175" t="s">
        <v>276</v>
      </c>
      <c r="G44" s="175" t="s">
        <v>419</v>
      </c>
      <c r="H44" s="181">
        <f>INDEX('B. Maturity Model Grading'!$I$4:$I$33,MATCH(AJ44,'B. Maturity Model Grading'!$H$4:$H$33,0))</f>
        <v>0.67901234567901236</v>
      </c>
      <c r="I44" s="76"/>
      <c r="J44" s="76">
        <v>1</v>
      </c>
      <c r="K44" s="76"/>
      <c r="L44" s="76"/>
      <c r="M44" s="76"/>
      <c r="N44" s="76"/>
      <c r="O44" s="76"/>
      <c r="P44" s="76" cm="1">
        <f t="array" ref="P44">_xlfn.SWITCH(F44,"High",1,"Medium",0.5,"Low",0.25,0)</f>
        <v>0.5</v>
      </c>
      <c r="Q44" s="209">
        <f t="shared" si="5"/>
        <v>0.14285714285714285</v>
      </c>
      <c r="R44" s="209" cm="1">
        <f t="array" ref="R44">_xlfn.IFS(H44&lt;=0.4,0.4,H44&lt;=0.6,0.6,H44&lt;=0.8,0.8,H44&lt;=1,1)</f>
        <v>0.8</v>
      </c>
      <c r="S44" s="210" cm="1">
        <f t="array" ref="S44">P44*Q44*R44/MAX($P$5:$P$73*$Q$5:$Q$73*$R$5:$R$73)</f>
        <v>5.7142857142857141E-2</v>
      </c>
      <c r="T44" s="177"/>
      <c r="U44" s="177"/>
      <c r="V44" s="177"/>
      <c r="W44" s="177"/>
      <c r="X44" s="177"/>
      <c r="Y44" s="178"/>
      <c r="Z44" s="178"/>
      <c r="AA44" s="255"/>
      <c r="AB44" s="255"/>
      <c r="AC44" s="255"/>
      <c r="AD44" s="255"/>
      <c r="AE44" s="255"/>
      <c r="AF44" s="211">
        <f t="shared" si="2"/>
        <v>0</v>
      </c>
      <c r="AG44" s="98" t="s">
        <v>72</v>
      </c>
      <c r="AH44" s="99">
        <v>46</v>
      </c>
      <c r="AI44" s="100" t="s">
        <v>283</v>
      </c>
      <c r="AJ44" s="100" t="s">
        <v>116</v>
      </c>
      <c r="AK44" s="100" t="s">
        <v>551</v>
      </c>
      <c r="AL44" s="100">
        <v>2</v>
      </c>
      <c r="AM44" s="100">
        <v>3</v>
      </c>
      <c r="AN44" s="101">
        <v>11</v>
      </c>
    </row>
    <row r="45" spans="1:40" ht="72" x14ac:dyDescent="0.25">
      <c r="A45" s="342"/>
      <c r="B45" s="347"/>
      <c r="C45" s="219">
        <v>41</v>
      </c>
      <c r="D45" s="214" t="s">
        <v>72</v>
      </c>
      <c r="E45" s="208" t="s">
        <v>553</v>
      </c>
      <c r="F45" s="175" t="s">
        <v>268</v>
      </c>
      <c r="G45" s="175" t="s">
        <v>440</v>
      </c>
      <c r="H45" s="181">
        <f>INDEX('B. Maturity Model Grading'!$I$4:$I$33,MATCH(AJ45,'B. Maturity Model Grading'!$H$4:$H$33,0))</f>
        <v>0.67901234567901236</v>
      </c>
      <c r="I45" s="76">
        <v>1</v>
      </c>
      <c r="J45" s="76"/>
      <c r="K45" s="76">
        <v>1</v>
      </c>
      <c r="L45" s="76">
        <v>1</v>
      </c>
      <c r="M45" s="76"/>
      <c r="N45" s="76"/>
      <c r="O45" s="76"/>
      <c r="P45" s="76" cm="1">
        <f t="array" ref="P45">_xlfn.SWITCH(F45,"High",1,"Medium",0.5,"Low",0.25,0)</f>
        <v>1</v>
      </c>
      <c r="Q45" s="209">
        <f t="shared" si="5"/>
        <v>0.42857142857142855</v>
      </c>
      <c r="R45" s="209" cm="1">
        <f t="array" ref="R45">_xlfn.IFS(H45&lt;=0.4,0.4,H45&lt;=0.6,0.6,H45&lt;=0.8,0.8,H45&lt;=1,1)</f>
        <v>0.8</v>
      </c>
      <c r="S45" s="210" cm="1">
        <f t="array" ref="S45">P45*Q45*R45/MAX($P$5:$P$73*$Q$5:$Q$73*$R$5:$R$73)</f>
        <v>0.34285714285714286</v>
      </c>
      <c r="T45" s="275"/>
      <c r="U45" s="275"/>
      <c r="V45" s="275"/>
      <c r="W45" s="275"/>
      <c r="X45" s="275"/>
      <c r="Y45" s="178"/>
      <c r="Z45" s="178"/>
      <c r="AA45" s="255"/>
      <c r="AB45" s="255"/>
      <c r="AC45" s="255"/>
      <c r="AD45" s="255"/>
      <c r="AE45" s="255"/>
      <c r="AF45" s="211">
        <f t="shared" si="2"/>
        <v>0</v>
      </c>
      <c r="AG45" s="98" t="s">
        <v>72</v>
      </c>
      <c r="AH45" s="99">
        <v>47</v>
      </c>
      <c r="AI45" s="100" t="s">
        <v>283</v>
      </c>
      <c r="AJ45" s="100" t="s">
        <v>116</v>
      </c>
      <c r="AK45" s="100" t="s">
        <v>551</v>
      </c>
      <c r="AL45" s="100">
        <v>2</v>
      </c>
      <c r="AM45" s="100">
        <v>3</v>
      </c>
      <c r="AN45" s="101">
        <v>11</v>
      </c>
    </row>
    <row r="46" spans="1:40" ht="72" x14ac:dyDescent="0.25">
      <c r="A46" s="342"/>
      <c r="B46" s="344" t="str">
        <f t="shared" si="3"/>
        <v>Performance Evaluation and KPIs</v>
      </c>
      <c r="C46" s="213">
        <v>42</v>
      </c>
      <c r="D46" s="214" t="s">
        <v>73</v>
      </c>
      <c r="E46" s="208" t="s">
        <v>554</v>
      </c>
      <c r="F46" s="175" t="s">
        <v>276</v>
      </c>
      <c r="G46" s="175" t="s">
        <v>440</v>
      </c>
      <c r="H46" s="181">
        <f>INDEX('B. Maturity Model Grading'!$I$4:$I$33,MATCH(AJ46,'B. Maturity Model Grading'!$H$4:$H$33,0))</f>
        <v>0.67901234567901236</v>
      </c>
      <c r="I46" s="76">
        <v>1</v>
      </c>
      <c r="J46" s="76">
        <v>1</v>
      </c>
      <c r="K46" s="76">
        <v>1</v>
      </c>
      <c r="L46" s="76">
        <v>1</v>
      </c>
      <c r="M46" s="76">
        <v>1</v>
      </c>
      <c r="N46" s="76">
        <v>1</v>
      </c>
      <c r="O46" s="76">
        <v>1</v>
      </c>
      <c r="P46" s="76" cm="1">
        <f t="array" ref="P46">_xlfn.SWITCH(F46,"High",1,"Medium",0.5,"Low",0.25,0)</f>
        <v>0.5</v>
      </c>
      <c r="Q46" s="209">
        <f t="shared" si="5"/>
        <v>1</v>
      </c>
      <c r="R46" s="209" cm="1">
        <f t="array" ref="R46">_xlfn.IFS(H46&lt;=0.4,0.4,H46&lt;=0.6,0.6,H46&lt;=0.8,0.8,H46&lt;=1,1)</f>
        <v>0.8</v>
      </c>
      <c r="S46" s="210" cm="1">
        <f t="array" ref="S46">P46*Q46*R46/MAX($P$5:$P$73*$Q$5:$Q$73*$R$5:$R$73)</f>
        <v>0.4</v>
      </c>
      <c r="T46" s="177"/>
      <c r="U46" s="177"/>
      <c r="V46" s="177"/>
      <c r="W46" s="177"/>
      <c r="X46" s="177"/>
      <c r="Y46" s="178"/>
      <c r="Z46" s="178"/>
      <c r="AA46" s="255"/>
      <c r="AB46" s="255"/>
      <c r="AC46" s="255"/>
      <c r="AD46" s="255"/>
      <c r="AE46" s="255"/>
      <c r="AF46" s="211">
        <f t="shared" si="2"/>
        <v>0</v>
      </c>
      <c r="AG46" s="98" t="s">
        <v>73</v>
      </c>
      <c r="AH46" s="102">
        <v>63</v>
      </c>
      <c r="AI46" s="100" t="s">
        <v>283</v>
      </c>
      <c r="AJ46" s="100" t="s">
        <v>116</v>
      </c>
      <c r="AK46" s="100" t="s">
        <v>555</v>
      </c>
      <c r="AL46" s="100">
        <v>2</v>
      </c>
      <c r="AM46" s="100">
        <v>3</v>
      </c>
      <c r="AN46" s="101">
        <v>13</v>
      </c>
    </row>
    <row r="47" spans="1:40" ht="72" x14ac:dyDescent="0.25">
      <c r="A47" s="342"/>
      <c r="B47" s="347"/>
      <c r="C47" s="219">
        <v>43</v>
      </c>
      <c r="D47" s="214" t="s">
        <v>72</v>
      </c>
      <c r="E47" s="208" t="s">
        <v>556</v>
      </c>
      <c r="F47" s="175" t="s">
        <v>276</v>
      </c>
      <c r="G47" s="175" t="s">
        <v>419</v>
      </c>
      <c r="H47" s="181">
        <f>INDEX('B. Maturity Model Grading'!$I$4:$I$33,MATCH(AJ47,'B. Maturity Model Grading'!$H$4:$H$33,0))</f>
        <v>0.67901234567901236</v>
      </c>
      <c r="I47" s="76"/>
      <c r="J47" s="76">
        <v>1</v>
      </c>
      <c r="K47" s="76"/>
      <c r="L47" s="76"/>
      <c r="M47" s="76"/>
      <c r="N47" s="76"/>
      <c r="O47" s="76"/>
      <c r="P47" s="76" cm="1">
        <f t="array" ref="P47">_xlfn.SWITCH(F47,"High",1,"Medium",0.5,"Low",0.25,0)</f>
        <v>0.5</v>
      </c>
      <c r="Q47" s="209">
        <f t="shared" si="5"/>
        <v>0.14285714285714285</v>
      </c>
      <c r="R47" s="209" cm="1">
        <f t="array" ref="R47">_xlfn.IFS(H47&lt;=0.4,0.4,H47&lt;=0.6,0.6,H47&lt;=0.8,0.8,H47&lt;=1,1)</f>
        <v>0.8</v>
      </c>
      <c r="S47" s="210" cm="1">
        <f t="array" ref="S47">P47*Q47*R47/MAX($P$5:$P$73*$Q$5:$Q$73*$R$5:$R$73)</f>
        <v>5.7142857142857141E-2</v>
      </c>
      <c r="T47" s="275"/>
      <c r="U47" s="275"/>
      <c r="V47" s="275"/>
      <c r="W47" s="275"/>
      <c r="X47" s="275"/>
      <c r="Y47" s="178"/>
      <c r="Z47" s="178"/>
      <c r="AA47" s="255"/>
      <c r="AB47" s="255"/>
      <c r="AC47" s="255"/>
      <c r="AD47" s="255"/>
      <c r="AE47" s="255"/>
      <c r="AF47" s="211">
        <f t="shared" si="2"/>
        <v>0</v>
      </c>
      <c r="AG47" s="98" t="s">
        <v>72</v>
      </c>
      <c r="AH47" s="99">
        <v>51</v>
      </c>
      <c r="AI47" s="100" t="s">
        <v>283</v>
      </c>
      <c r="AJ47" s="100" t="s">
        <v>116</v>
      </c>
      <c r="AK47" s="100" t="s">
        <v>555</v>
      </c>
      <c r="AL47" s="100">
        <v>2</v>
      </c>
      <c r="AM47" s="100">
        <v>3</v>
      </c>
      <c r="AN47" s="101">
        <v>13</v>
      </c>
    </row>
    <row r="48" spans="1:40" ht="72" x14ac:dyDescent="0.25">
      <c r="A48" s="342"/>
      <c r="B48" s="295" t="str">
        <f t="shared" si="3"/>
        <v>Capacity Constraints and Resource Allocation</v>
      </c>
      <c r="C48" s="213">
        <v>44</v>
      </c>
      <c r="D48" s="214" t="s">
        <v>73</v>
      </c>
      <c r="E48" s="208" t="s">
        <v>557</v>
      </c>
      <c r="F48" s="175" t="s">
        <v>268</v>
      </c>
      <c r="G48" s="175" t="s">
        <v>440</v>
      </c>
      <c r="H48" s="181">
        <f>INDEX('B. Maturity Model Grading'!$I$4:$I$33,MATCH(AJ48,'B. Maturity Model Grading'!$H$4:$H$33,0))</f>
        <v>0.67901234567901236</v>
      </c>
      <c r="I48" s="76">
        <v>1</v>
      </c>
      <c r="J48" s="76">
        <v>1</v>
      </c>
      <c r="K48" s="76">
        <v>1</v>
      </c>
      <c r="L48" s="76"/>
      <c r="M48" s="76"/>
      <c r="N48" s="76">
        <v>1</v>
      </c>
      <c r="O48" s="76">
        <v>1</v>
      </c>
      <c r="P48" s="76" cm="1">
        <f t="array" ref="P48">_xlfn.SWITCH(F48,"High",1,"Medium",0.5,"Low",0.25,0)</f>
        <v>1</v>
      </c>
      <c r="Q48" s="209">
        <f t="shared" si="5"/>
        <v>0.7142857142857143</v>
      </c>
      <c r="R48" s="209" cm="1">
        <f t="array" ref="R48">_xlfn.IFS(H48&lt;=0.4,0.4,H48&lt;=0.6,0.6,H48&lt;=0.8,0.8,H48&lt;=1,1)</f>
        <v>0.8</v>
      </c>
      <c r="S48" s="210" cm="1">
        <f t="array" ref="S48">P48*Q48*R48/MAX($P$5:$P$73*$Q$5:$Q$73*$R$5:$R$73)</f>
        <v>0.57142857142857151</v>
      </c>
      <c r="T48" s="177"/>
      <c r="U48" s="177"/>
      <c r="V48" s="177"/>
      <c r="W48" s="177"/>
      <c r="X48" s="177"/>
      <c r="Y48" s="178"/>
      <c r="Z48" s="178"/>
      <c r="AA48" s="255"/>
      <c r="AB48" s="255"/>
      <c r="AC48" s="255"/>
      <c r="AD48" s="255"/>
      <c r="AE48" s="255"/>
      <c r="AF48" s="211">
        <f t="shared" si="2"/>
        <v>0</v>
      </c>
      <c r="AG48" s="98" t="s">
        <v>73</v>
      </c>
      <c r="AH48" s="102">
        <v>62</v>
      </c>
      <c r="AI48" s="100" t="s">
        <v>283</v>
      </c>
      <c r="AJ48" s="100" t="s">
        <v>116</v>
      </c>
      <c r="AK48" s="100" t="s">
        <v>558</v>
      </c>
      <c r="AL48" s="100">
        <v>2</v>
      </c>
      <c r="AM48" s="100">
        <v>3</v>
      </c>
      <c r="AN48" s="101">
        <v>14</v>
      </c>
    </row>
    <row r="49" spans="1:40" ht="108" x14ac:dyDescent="0.25">
      <c r="A49" s="342"/>
      <c r="B49" s="295" t="str">
        <f t="shared" si="3"/>
        <v>Challenges and Improvement Initiatives</v>
      </c>
      <c r="C49" s="219">
        <v>45</v>
      </c>
      <c r="D49" s="214" t="s">
        <v>73</v>
      </c>
      <c r="E49" s="208" t="s">
        <v>559</v>
      </c>
      <c r="F49" s="175" t="s">
        <v>276</v>
      </c>
      <c r="G49" s="175" t="s">
        <v>440</v>
      </c>
      <c r="H49" s="181">
        <f>INDEX('B. Maturity Model Grading'!$I$4:$I$33,MATCH(AJ49,'B. Maturity Model Grading'!$H$4:$H$33,0))</f>
        <v>0.67901234567901236</v>
      </c>
      <c r="I49" s="76">
        <v>1</v>
      </c>
      <c r="J49" s="76">
        <v>1</v>
      </c>
      <c r="K49" s="76">
        <v>1</v>
      </c>
      <c r="L49" s="76">
        <v>1</v>
      </c>
      <c r="M49" s="76">
        <v>1</v>
      </c>
      <c r="N49" s="76">
        <v>1</v>
      </c>
      <c r="O49" s="76">
        <v>1</v>
      </c>
      <c r="P49" s="76" cm="1">
        <f t="array" ref="P49">_xlfn.SWITCH(F49,"High",1,"Medium",0.5,"Low",0.25,0)</f>
        <v>0.5</v>
      </c>
      <c r="Q49" s="209">
        <f t="shared" si="5"/>
        <v>1</v>
      </c>
      <c r="R49" s="209" cm="1">
        <f t="array" ref="R49">_xlfn.IFS(H49&lt;=0.4,0.4,H49&lt;=0.6,0.6,H49&lt;=0.8,0.8,H49&lt;=1,1)</f>
        <v>0.8</v>
      </c>
      <c r="S49" s="210" cm="1">
        <f t="array" ref="S49">P49*Q49*R49/MAX($P$5:$P$73*$Q$5:$Q$73*$R$5:$R$73)</f>
        <v>0.4</v>
      </c>
      <c r="T49" s="177"/>
      <c r="U49" s="177"/>
      <c r="V49" s="177"/>
      <c r="W49" s="177"/>
      <c r="X49" s="177"/>
      <c r="Y49" s="178"/>
      <c r="Z49" s="178"/>
      <c r="AA49" s="255"/>
      <c r="AB49" s="255"/>
      <c r="AC49" s="255"/>
      <c r="AD49" s="255"/>
      <c r="AE49" s="255"/>
      <c r="AF49" s="211">
        <f t="shared" si="2"/>
        <v>0</v>
      </c>
      <c r="AG49" s="98" t="s">
        <v>73</v>
      </c>
      <c r="AH49" s="102">
        <v>64</v>
      </c>
      <c r="AI49" s="100" t="s">
        <v>283</v>
      </c>
      <c r="AJ49" s="100" t="s">
        <v>116</v>
      </c>
      <c r="AK49" s="100" t="s">
        <v>441</v>
      </c>
      <c r="AL49" s="100">
        <v>2</v>
      </c>
      <c r="AM49" s="100">
        <v>3</v>
      </c>
      <c r="AN49" s="101">
        <v>15</v>
      </c>
    </row>
    <row r="50" spans="1:40" ht="72" x14ac:dyDescent="0.25">
      <c r="A50" s="342"/>
      <c r="B50" s="344" t="str">
        <f t="shared" si="3"/>
        <v>Collaboration and Integration</v>
      </c>
      <c r="C50" s="213">
        <v>46</v>
      </c>
      <c r="D50" s="214" t="s">
        <v>73</v>
      </c>
      <c r="E50" s="208" t="s">
        <v>560</v>
      </c>
      <c r="F50" s="175" t="s">
        <v>268</v>
      </c>
      <c r="G50" s="175" t="s">
        <v>433</v>
      </c>
      <c r="H50" s="181">
        <f>INDEX('B. Maturity Model Grading'!$I$4:$I$33,MATCH(AJ50,'B. Maturity Model Grading'!$H$4:$H$33,0))</f>
        <v>0.67901234567901236</v>
      </c>
      <c r="I50" s="76"/>
      <c r="J50" s="76"/>
      <c r="K50" s="76"/>
      <c r="L50" s="76">
        <v>1</v>
      </c>
      <c r="M50" s="76"/>
      <c r="N50" s="76">
        <v>1</v>
      </c>
      <c r="O50" s="76">
        <v>1</v>
      </c>
      <c r="P50" s="76" cm="1">
        <f t="array" ref="P50">_xlfn.SWITCH(F50,"High",1,"Medium",0.5,"Low",0.25,0)</f>
        <v>1</v>
      </c>
      <c r="Q50" s="209">
        <f t="shared" si="5"/>
        <v>0.42857142857142855</v>
      </c>
      <c r="R50" s="209" cm="1">
        <f t="array" ref="R50">_xlfn.IFS(H50&lt;=0.4,0.4,H50&lt;=0.6,0.6,H50&lt;=0.8,0.8,H50&lt;=1,1)</f>
        <v>0.8</v>
      </c>
      <c r="S50" s="210" cm="1">
        <f t="array" ref="S50">P50*Q50*R50/MAX($P$5:$P$73*$Q$5:$Q$73*$R$5:$R$73)</f>
        <v>0.34285714285714286</v>
      </c>
      <c r="T50" s="177"/>
      <c r="U50" s="177"/>
      <c r="V50" s="177"/>
      <c r="W50" s="177"/>
      <c r="X50" s="177"/>
      <c r="Y50" s="178"/>
      <c r="Z50" s="178"/>
      <c r="AA50" s="255"/>
      <c r="AB50" s="255"/>
      <c r="AC50" s="255"/>
      <c r="AD50" s="255"/>
      <c r="AE50" s="255"/>
      <c r="AF50" s="211">
        <f t="shared" si="2"/>
        <v>0</v>
      </c>
      <c r="AG50" s="98" t="s">
        <v>73</v>
      </c>
      <c r="AH50" s="102">
        <v>66</v>
      </c>
      <c r="AI50" s="100" t="s">
        <v>283</v>
      </c>
      <c r="AJ50" s="100" t="s">
        <v>116</v>
      </c>
      <c r="AK50" s="100" t="s">
        <v>561</v>
      </c>
      <c r="AL50" s="100">
        <v>2</v>
      </c>
      <c r="AM50" s="100">
        <v>3</v>
      </c>
      <c r="AN50" s="101">
        <v>16</v>
      </c>
    </row>
    <row r="51" spans="1:40" ht="54" x14ac:dyDescent="0.25">
      <c r="A51" s="343"/>
      <c r="B51" s="347"/>
      <c r="C51" s="219">
        <v>47</v>
      </c>
      <c r="D51" s="214" t="s">
        <v>73</v>
      </c>
      <c r="E51" s="208" t="s">
        <v>562</v>
      </c>
      <c r="F51" s="175" t="s">
        <v>268</v>
      </c>
      <c r="G51" s="175" t="s">
        <v>440</v>
      </c>
      <c r="H51" s="181">
        <f>INDEX('B. Maturity Model Grading'!$I$4:$I$33,MATCH(AJ51,'B. Maturity Model Grading'!$H$4:$H$33,0))</f>
        <v>0.67901234567901236</v>
      </c>
      <c r="I51" s="76">
        <v>1</v>
      </c>
      <c r="J51" s="76"/>
      <c r="K51" s="76">
        <v>1</v>
      </c>
      <c r="L51" s="76"/>
      <c r="M51" s="76"/>
      <c r="N51" s="76"/>
      <c r="O51" s="76"/>
      <c r="P51" s="76" cm="1">
        <f t="array" ref="P51">_xlfn.SWITCH(F51,"High",1,"Medium",0.5,"Low",0.25,0)</f>
        <v>1</v>
      </c>
      <c r="Q51" s="209">
        <f t="shared" si="5"/>
        <v>0.2857142857142857</v>
      </c>
      <c r="R51" s="209" cm="1">
        <f t="array" ref="R51">_xlfn.IFS(H51&lt;=0.4,0.4,H51&lt;=0.6,0.6,H51&lt;=0.8,0.8,H51&lt;=1,1)</f>
        <v>0.8</v>
      </c>
      <c r="S51" s="210" cm="1">
        <f t="array" ref="S51">P51*Q51*R51/MAX($P$5:$P$73*$Q$5:$Q$73*$R$5:$R$73)</f>
        <v>0.22857142857142856</v>
      </c>
      <c r="T51" s="177"/>
      <c r="U51" s="177"/>
      <c r="V51" s="177"/>
      <c r="W51" s="177"/>
      <c r="X51" s="177"/>
      <c r="Y51" s="178"/>
      <c r="Z51" s="178"/>
      <c r="AA51" s="255"/>
      <c r="AB51" s="255"/>
      <c r="AC51" s="255"/>
      <c r="AD51" s="255"/>
      <c r="AE51" s="255"/>
      <c r="AF51" s="211">
        <f t="shared" si="2"/>
        <v>0</v>
      </c>
      <c r="AG51" s="98" t="s">
        <v>73</v>
      </c>
      <c r="AH51" s="102">
        <v>67</v>
      </c>
      <c r="AI51" s="100" t="s">
        <v>283</v>
      </c>
      <c r="AJ51" s="100" t="s">
        <v>116</v>
      </c>
      <c r="AK51" s="100" t="s">
        <v>561</v>
      </c>
      <c r="AL51" s="100">
        <v>2</v>
      </c>
      <c r="AM51" s="100">
        <v>3</v>
      </c>
      <c r="AN51" s="101">
        <v>16</v>
      </c>
    </row>
    <row r="52" spans="1:40" ht="54" x14ac:dyDescent="0.25">
      <c r="A52" s="341" t="str">
        <f t="shared" si="4"/>
        <v>Stockout and Backorder Management</v>
      </c>
      <c r="B52" s="295" t="str">
        <f t="shared" si="3"/>
        <v>Stockout and Backorder Handling SOP</v>
      </c>
      <c r="C52" s="213">
        <v>48</v>
      </c>
      <c r="D52" s="214" t="s">
        <v>71</v>
      </c>
      <c r="E52" s="208" t="s">
        <v>563</v>
      </c>
      <c r="F52" s="175" t="s">
        <v>268</v>
      </c>
      <c r="G52" s="175" t="s">
        <v>440</v>
      </c>
      <c r="H52" s="181">
        <f>INDEX('B. Maturity Model Grading'!$I$4:$I$33,MATCH(AJ52,'B. Maturity Model Grading'!$H$4:$H$33,0))</f>
        <v>0.90123456790123457</v>
      </c>
      <c r="I52" s="76">
        <v>1</v>
      </c>
      <c r="J52" s="76">
        <v>1</v>
      </c>
      <c r="K52" s="76">
        <v>1</v>
      </c>
      <c r="L52" s="76"/>
      <c r="M52" s="76"/>
      <c r="N52" s="76"/>
      <c r="O52" s="76">
        <v>1</v>
      </c>
      <c r="P52" s="76" cm="1">
        <f t="array" ref="P52">_xlfn.SWITCH(F52,"High",1,"Medium",0.5,"Low",0.25,0)</f>
        <v>1</v>
      </c>
      <c r="Q52" s="209">
        <f t="shared" si="5"/>
        <v>0.5714285714285714</v>
      </c>
      <c r="R52" s="209" cm="1">
        <f t="array" ref="R52">_xlfn.IFS(H52&lt;=0.4,0.4,H52&lt;=0.6,0.6,H52&lt;=0.8,0.8,H52&lt;=1,1)</f>
        <v>1</v>
      </c>
      <c r="S52" s="210" cm="1">
        <f t="array" ref="S52">P52*Q52*R52/MAX($P$5:$P$73*$Q$5:$Q$73*$R$5:$R$73)</f>
        <v>0.5714285714285714</v>
      </c>
      <c r="T52" s="275"/>
      <c r="U52" s="275"/>
      <c r="V52" s="275"/>
      <c r="W52" s="275"/>
      <c r="X52" s="275"/>
      <c r="Y52" s="178"/>
      <c r="Z52" s="178"/>
      <c r="AA52" s="255"/>
      <c r="AB52" s="255"/>
      <c r="AC52" s="255"/>
      <c r="AD52" s="255"/>
      <c r="AE52" s="255"/>
      <c r="AF52" s="211">
        <f t="shared" si="2"/>
        <v>0</v>
      </c>
      <c r="AG52" s="98" t="s">
        <v>71</v>
      </c>
      <c r="AH52" s="99">
        <v>175</v>
      </c>
      <c r="AI52" s="100" t="s">
        <v>283</v>
      </c>
      <c r="AJ52" s="100" t="s">
        <v>121</v>
      </c>
      <c r="AK52" s="100" t="s">
        <v>564</v>
      </c>
      <c r="AL52" s="100">
        <v>2</v>
      </c>
      <c r="AM52" s="100">
        <v>4</v>
      </c>
      <c r="AN52" s="101">
        <v>1</v>
      </c>
    </row>
    <row r="53" spans="1:40" ht="108" x14ac:dyDescent="0.25">
      <c r="A53" s="342"/>
      <c r="B53" s="295" t="str">
        <f t="shared" si="3"/>
        <v>Communication with Customer SOP</v>
      </c>
      <c r="C53" s="219">
        <v>49</v>
      </c>
      <c r="D53" s="214" t="s">
        <v>71</v>
      </c>
      <c r="E53" s="208" t="s">
        <v>565</v>
      </c>
      <c r="F53" s="175" t="s">
        <v>276</v>
      </c>
      <c r="G53" s="175" t="s">
        <v>433</v>
      </c>
      <c r="H53" s="181">
        <f>INDEX('B. Maturity Model Grading'!$I$4:$I$33,MATCH(AJ53,'B. Maturity Model Grading'!$H$4:$H$33,0))</f>
        <v>0.90123456790123457</v>
      </c>
      <c r="I53" s="76">
        <v>1</v>
      </c>
      <c r="J53" s="76">
        <v>1</v>
      </c>
      <c r="K53" s="76"/>
      <c r="L53" s="76"/>
      <c r="M53" s="76"/>
      <c r="N53" s="76"/>
      <c r="O53" s="76">
        <v>1</v>
      </c>
      <c r="P53" s="76" cm="1">
        <f t="array" ref="P53">_xlfn.SWITCH(F53,"High",1,"Medium",0.5,"Low",0.25,0)</f>
        <v>0.5</v>
      </c>
      <c r="Q53" s="209">
        <f t="shared" si="5"/>
        <v>0.42857142857142855</v>
      </c>
      <c r="R53" s="209" cm="1">
        <f t="array" ref="R53">_xlfn.IFS(H53&lt;=0.4,0.4,H53&lt;=0.6,0.6,H53&lt;=0.8,0.8,H53&lt;=1,1)</f>
        <v>1</v>
      </c>
      <c r="S53" s="210" cm="1">
        <f t="array" ref="S53">P53*Q53*R53/MAX($P$5:$P$73*$Q$5:$Q$73*$R$5:$R$73)</f>
        <v>0.21428571428571427</v>
      </c>
      <c r="T53" s="275"/>
      <c r="U53" s="275"/>
      <c r="V53" s="275"/>
      <c r="W53" s="275"/>
      <c r="X53" s="275"/>
      <c r="Y53" s="178"/>
      <c r="Z53" s="178"/>
      <c r="AA53" s="255"/>
      <c r="AB53" s="255"/>
      <c r="AC53" s="255"/>
      <c r="AD53" s="255"/>
      <c r="AE53" s="255"/>
      <c r="AF53" s="211">
        <f t="shared" si="2"/>
        <v>0</v>
      </c>
      <c r="AG53" s="98" t="s">
        <v>71</v>
      </c>
      <c r="AH53" s="99">
        <v>177</v>
      </c>
      <c r="AI53" s="100" t="s">
        <v>283</v>
      </c>
      <c r="AJ53" s="100" t="s">
        <v>121</v>
      </c>
      <c r="AK53" s="100" t="s">
        <v>566</v>
      </c>
      <c r="AL53" s="100">
        <v>2</v>
      </c>
      <c r="AM53" s="100">
        <v>4</v>
      </c>
      <c r="AN53" s="101">
        <v>2</v>
      </c>
    </row>
    <row r="54" spans="1:40" ht="54" x14ac:dyDescent="0.25">
      <c r="A54" s="342"/>
      <c r="B54" s="295" t="str">
        <f t="shared" si="3"/>
        <v>Root Cause Analysis SOP</v>
      </c>
      <c r="C54" s="213">
        <v>50</v>
      </c>
      <c r="D54" s="214" t="s">
        <v>71</v>
      </c>
      <c r="E54" s="208" t="s">
        <v>567</v>
      </c>
      <c r="F54" s="175" t="s">
        <v>268</v>
      </c>
      <c r="G54" s="175" t="s">
        <v>419</v>
      </c>
      <c r="H54" s="181">
        <f>INDEX('B. Maturity Model Grading'!$I$4:$I$33,MATCH(AJ54,'B. Maturity Model Grading'!$H$4:$H$33,0))</f>
        <v>0.90123456790123457</v>
      </c>
      <c r="I54" s="76">
        <v>1</v>
      </c>
      <c r="J54" s="76"/>
      <c r="K54" s="76">
        <v>1</v>
      </c>
      <c r="L54" s="76"/>
      <c r="M54" s="76"/>
      <c r="N54" s="76">
        <v>1</v>
      </c>
      <c r="O54" s="76">
        <v>1</v>
      </c>
      <c r="P54" s="76" cm="1">
        <f t="array" ref="P54">_xlfn.SWITCH(F54,"High",1,"Medium",0.5,"Low",0.25,0)</f>
        <v>1</v>
      </c>
      <c r="Q54" s="209">
        <f t="shared" si="5"/>
        <v>0.5714285714285714</v>
      </c>
      <c r="R54" s="209" cm="1">
        <f t="array" ref="R54">_xlfn.IFS(H54&lt;=0.4,0.4,H54&lt;=0.6,0.6,H54&lt;=0.8,0.8,H54&lt;=1,1)</f>
        <v>1</v>
      </c>
      <c r="S54" s="210" cm="1">
        <f t="array" ref="S54">P54*Q54*R54/MAX($P$5:$P$73*$Q$5:$Q$73*$R$5:$R$73)</f>
        <v>0.5714285714285714</v>
      </c>
      <c r="T54" s="275"/>
      <c r="U54" s="275"/>
      <c r="V54" s="275"/>
      <c r="W54" s="275"/>
      <c r="X54" s="275"/>
      <c r="Y54" s="178"/>
      <c r="Z54" s="178"/>
      <c r="AA54" s="255"/>
      <c r="AB54" s="255"/>
      <c r="AC54" s="255"/>
      <c r="AD54" s="255"/>
      <c r="AE54" s="255"/>
      <c r="AF54" s="211">
        <f t="shared" si="2"/>
        <v>0</v>
      </c>
      <c r="AG54" s="98" t="s">
        <v>71</v>
      </c>
      <c r="AH54" s="99">
        <v>180</v>
      </c>
      <c r="AI54" s="100" t="s">
        <v>283</v>
      </c>
      <c r="AJ54" s="100" t="s">
        <v>121</v>
      </c>
      <c r="AK54" s="100" t="s">
        <v>568</v>
      </c>
      <c r="AL54" s="100">
        <v>2</v>
      </c>
      <c r="AM54" s="100">
        <v>4</v>
      </c>
      <c r="AN54" s="101">
        <v>3</v>
      </c>
    </row>
    <row r="55" spans="1:40" ht="54" x14ac:dyDescent="0.25">
      <c r="A55" s="342"/>
      <c r="B55" s="295" t="str">
        <f t="shared" si="3"/>
        <v>Backorder Fulfillment Priority SOP</v>
      </c>
      <c r="C55" s="219">
        <v>51</v>
      </c>
      <c r="D55" s="214" t="s">
        <v>71</v>
      </c>
      <c r="E55" s="208" t="s">
        <v>569</v>
      </c>
      <c r="F55" s="175" t="s">
        <v>276</v>
      </c>
      <c r="G55" s="175" t="s">
        <v>440</v>
      </c>
      <c r="H55" s="181">
        <f>INDEX('B. Maturity Model Grading'!$I$4:$I$33,MATCH(AJ55,'B. Maturity Model Grading'!$H$4:$H$33,0))</f>
        <v>0.90123456790123457</v>
      </c>
      <c r="I55" s="76">
        <v>1</v>
      </c>
      <c r="J55" s="76">
        <v>1</v>
      </c>
      <c r="K55" s="76"/>
      <c r="L55" s="76"/>
      <c r="M55" s="76">
        <v>1</v>
      </c>
      <c r="N55" s="76"/>
      <c r="O55" s="76"/>
      <c r="P55" s="76" cm="1">
        <f t="array" ref="P55">_xlfn.SWITCH(F55,"High",1,"Medium",0.5,"Low",0.25,0)</f>
        <v>0.5</v>
      </c>
      <c r="Q55" s="209">
        <f t="shared" si="5"/>
        <v>0.42857142857142855</v>
      </c>
      <c r="R55" s="209" cm="1">
        <f t="array" ref="R55">_xlfn.IFS(H55&lt;=0.4,0.4,H55&lt;=0.6,0.6,H55&lt;=0.8,0.8,H55&lt;=1,1)</f>
        <v>1</v>
      </c>
      <c r="S55" s="210" cm="1">
        <f t="array" ref="S55">P55*Q55*R55/MAX($P$5:$P$73*$Q$5:$Q$73*$R$5:$R$73)</f>
        <v>0.21428571428571427</v>
      </c>
      <c r="T55" s="275"/>
      <c r="U55" s="275"/>
      <c r="V55" s="275"/>
      <c r="W55" s="275"/>
      <c r="X55" s="275"/>
      <c r="Y55" s="178"/>
      <c r="Z55" s="178"/>
      <c r="AA55" s="255"/>
      <c r="AB55" s="255"/>
      <c r="AC55" s="255"/>
      <c r="AD55" s="255"/>
      <c r="AE55" s="255"/>
      <c r="AF55" s="211">
        <f t="shared" si="2"/>
        <v>0</v>
      </c>
      <c r="AG55" s="98" t="s">
        <v>71</v>
      </c>
      <c r="AH55" s="99">
        <v>181</v>
      </c>
      <c r="AI55" s="100" t="s">
        <v>283</v>
      </c>
      <c r="AJ55" s="100" t="s">
        <v>121</v>
      </c>
      <c r="AK55" s="100" t="s">
        <v>570</v>
      </c>
      <c r="AL55" s="100">
        <v>2</v>
      </c>
      <c r="AM55" s="100">
        <v>4</v>
      </c>
      <c r="AN55" s="101">
        <v>4</v>
      </c>
    </row>
    <row r="56" spans="1:40" ht="72" x14ac:dyDescent="0.25">
      <c r="A56" s="342"/>
      <c r="B56" s="295" t="str">
        <f t="shared" si="3"/>
        <v>Stockout Recovery Plan SOP</v>
      </c>
      <c r="C56" s="213">
        <v>52</v>
      </c>
      <c r="D56" s="214" t="s">
        <v>71</v>
      </c>
      <c r="E56" s="208" t="s">
        <v>571</v>
      </c>
      <c r="F56" s="175" t="s">
        <v>268</v>
      </c>
      <c r="G56" s="175" t="s">
        <v>428</v>
      </c>
      <c r="H56" s="181">
        <f>INDEX('B. Maturity Model Grading'!$I$4:$I$33,MATCH(AJ56,'B. Maturity Model Grading'!$H$4:$H$33,0))</f>
        <v>0.90123456790123457</v>
      </c>
      <c r="I56" s="76">
        <v>1</v>
      </c>
      <c r="J56" s="76">
        <v>1</v>
      </c>
      <c r="K56" s="76">
        <v>1</v>
      </c>
      <c r="L56" s="76"/>
      <c r="M56" s="76"/>
      <c r="N56" s="76"/>
      <c r="O56" s="76"/>
      <c r="P56" s="76" cm="1">
        <f t="array" ref="P56">_xlfn.SWITCH(F56,"High",1,"Medium",0.5,"Low",0.25,0)</f>
        <v>1</v>
      </c>
      <c r="Q56" s="209">
        <f t="shared" si="5"/>
        <v>0.42857142857142855</v>
      </c>
      <c r="R56" s="209" cm="1">
        <f t="array" ref="R56">_xlfn.IFS(H56&lt;=0.4,0.4,H56&lt;=0.6,0.6,H56&lt;=0.8,0.8,H56&lt;=1,1)</f>
        <v>1</v>
      </c>
      <c r="S56" s="210" cm="1">
        <f t="array" ref="S56">P56*Q56*R56/MAX($P$5:$P$73*$Q$5:$Q$73*$R$5:$R$73)</f>
        <v>0.42857142857142855</v>
      </c>
      <c r="T56" s="275"/>
      <c r="U56" s="275"/>
      <c r="V56" s="275"/>
      <c r="W56" s="275"/>
      <c r="X56" s="275"/>
      <c r="Y56" s="178"/>
      <c r="Z56" s="178"/>
      <c r="AA56" s="255"/>
      <c r="AB56" s="255"/>
      <c r="AC56" s="255"/>
      <c r="AD56" s="255"/>
      <c r="AE56" s="255"/>
      <c r="AF56" s="211">
        <f t="shared" si="2"/>
        <v>0</v>
      </c>
      <c r="AG56" s="98" t="s">
        <v>71</v>
      </c>
      <c r="AH56" s="99">
        <v>183</v>
      </c>
      <c r="AI56" s="100" t="s">
        <v>283</v>
      </c>
      <c r="AJ56" s="100" t="s">
        <v>121</v>
      </c>
      <c r="AK56" s="100" t="s">
        <v>572</v>
      </c>
      <c r="AL56" s="100">
        <v>2</v>
      </c>
      <c r="AM56" s="100">
        <v>4</v>
      </c>
      <c r="AN56" s="101">
        <v>5</v>
      </c>
    </row>
    <row r="57" spans="1:40" ht="54" x14ac:dyDescent="0.25">
      <c r="A57" s="342"/>
      <c r="B57" s="295" t="str">
        <f t="shared" si="3"/>
        <v>Backorder Fulfillment Metrics SOP</v>
      </c>
      <c r="C57" s="219">
        <v>53</v>
      </c>
      <c r="D57" s="214" t="s">
        <v>71</v>
      </c>
      <c r="E57" s="208" t="s">
        <v>573</v>
      </c>
      <c r="F57" s="175" t="s">
        <v>276</v>
      </c>
      <c r="G57" s="175" t="s">
        <v>419</v>
      </c>
      <c r="H57" s="181">
        <f>INDEX('B. Maturity Model Grading'!$I$4:$I$33,MATCH(AJ57,'B. Maturity Model Grading'!$H$4:$H$33,0))</f>
        <v>0.90123456790123457</v>
      </c>
      <c r="I57" s="76">
        <v>1</v>
      </c>
      <c r="J57" s="76">
        <v>1</v>
      </c>
      <c r="K57" s="76"/>
      <c r="L57" s="76"/>
      <c r="M57" s="76">
        <v>1</v>
      </c>
      <c r="N57" s="76"/>
      <c r="O57" s="76"/>
      <c r="P57" s="76" cm="1">
        <f t="array" ref="P57">_xlfn.SWITCH(F57,"High",1,"Medium",0.5,"Low",0.25,0)</f>
        <v>0.5</v>
      </c>
      <c r="Q57" s="209">
        <f t="shared" si="5"/>
        <v>0.42857142857142855</v>
      </c>
      <c r="R57" s="209" cm="1">
        <f t="array" ref="R57">_xlfn.IFS(H57&lt;=0.4,0.4,H57&lt;=0.6,0.6,H57&lt;=0.8,0.8,H57&lt;=1,1)</f>
        <v>1</v>
      </c>
      <c r="S57" s="210" cm="1">
        <f t="array" ref="S57">P57*Q57*R57/MAX($P$5:$P$73*$Q$5:$Q$73*$R$5:$R$73)</f>
        <v>0.21428571428571427</v>
      </c>
      <c r="T57" s="275"/>
      <c r="U57" s="275"/>
      <c r="V57" s="275"/>
      <c r="W57" s="275"/>
      <c r="X57" s="275"/>
      <c r="Y57" s="178"/>
      <c r="Z57" s="178"/>
      <c r="AA57" s="255"/>
      <c r="AB57" s="255"/>
      <c r="AC57" s="255"/>
      <c r="AD57" s="255"/>
      <c r="AE57" s="255"/>
      <c r="AF57" s="211">
        <f t="shared" si="2"/>
        <v>0</v>
      </c>
      <c r="AG57" s="98" t="s">
        <v>71</v>
      </c>
      <c r="AH57" s="99">
        <v>187</v>
      </c>
      <c r="AI57" s="100" t="s">
        <v>283</v>
      </c>
      <c r="AJ57" s="100" t="s">
        <v>121</v>
      </c>
      <c r="AK57" s="100" t="s">
        <v>574</v>
      </c>
      <c r="AL57" s="100">
        <v>2</v>
      </c>
      <c r="AM57" s="100">
        <v>4</v>
      </c>
      <c r="AN57" s="101">
        <v>7</v>
      </c>
    </row>
    <row r="58" spans="1:40" ht="72" x14ac:dyDescent="0.25">
      <c r="A58" s="342"/>
      <c r="B58" s="295" t="str">
        <f t="shared" si="3"/>
        <v>Collaboration with Supply Chain Partners SOP</v>
      </c>
      <c r="C58" s="213">
        <v>54</v>
      </c>
      <c r="D58" s="214" t="s">
        <v>71</v>
      </c>
      <c r="E58" s="208" t="s">
        <v>575</v>
      </c>
      <c r="F58" s="175" t="s">
        <v>268</v>
      </c>
      <c r="G58" s="175" t="s">
        <v>433</v>
      </c>
      <c r="H58" s="181">
        <f>INDEX('B. Maturity Model Grading'!$I$4:$I$33,MATCH(AJ58,'B. Maturity Model Grading'!$H$4:$H$33,0))</f>
        <v>0.90123456790123457</v>
      </c>
      <c r="I58" s="76">
        <v>1</v>
      </c>
      <c r="J58" s="76">
        <v>1</v>
      </c>
      <c r="K58" s="76">
        <v>1</v>
      </c>
      <c r="L58" s="76"/>
      <c r="M58" s="76"/>
      <c r="N58" s="76"/>
      <c r="O58" s="76">
        <v>1</v>
      </c>
      <c r="P58" s="76" cm="1">
        <f t="array" ref="P58">_xlfn.SWITCH(F58,"High",1,"Medium",0.5,"Low",0.25,0)</f>
        <v>1</v>
      </c>
      <c r="Q58" s="209">
        <f t="shared" si="5"/>
        <v>0.5714285714285714</v>
      </c>
      <c r="R58" s="209" cm="1">
        <f t="array" ref="R58">_xlfn.IFS(H58&lt;=0.4,0.4,H58&lt;=0.6,0.6,H58&lt;=0.8,0.8,H58&lt;=1,1)</f>
        <v>1</v>
      </c>
      <c r="S58" s="210" cm="1">
        <f t="array" ref="S58">P58*Q58*R58/MAX($P$5:$P$73*$Q$5:$Q$73*$R$5:$R$73)</f>
        <v>0.5714285714285714</v>
      </c>
      <c r="T58" s="275"/>
      <c r="U58" s="275"/>
      <c r="V58" s="275"/>
      <c r="W58" s="275"/>
      <c r="X58" s="275"/>
      <c r="Y58" s="178"/>
      <c r="Z58" s="178"/>
      <c r="AA58" s="255"/>
      <c r="AB58" s="255"/>
      <c r="AC58" s="255"/>
      <c r="AD58" s="255"/>
      <c r="AE58" s="255"/>
      <c r="AF58" s="211">
        <f t="shared" si="2"/>
        <v>0</v>
      </c>
      <c r="AG58" s="98" t="s">
        <v>71</v>
      </c>
      <c r="AH58" s="99">
        <v>189</v>
      </c>
      <c r="AI58" s="100" t="s">
        <v>283</v>
      </c>
      <c r="AJ58" s="100" t="s">
        <v>121</v>
      </c>
      <c r="AK58" s="100" t="s">
        <v>576</v>
      </c>
      <c r="AL58" s="100">
        <v>2</v>
      </c>
      <c r="AM58" s="100">
        <v>4</v>
      </c>
      <c r="AN58" s="101">
        <v>8</v>
      </c>
    </row>
    <row r="59" spans="1:40" ht="90" x14ac:dyDescent="0.25">
      <c r="A59" s="342"/>
      <c r="B59" s="295" t="str">
        <f t="shared" si="3"/>
        <v>Escalation Procedures SOP</v>
      </c>
      <c r="C59" s="219">
        <v>55</v>
      </c>
      <c r="D59" s="214" t="s">
        <v>71</v>
      </c>
      <c r="E59" s="208" t="s">
        <v>577</v>
      </c>
      <c r="F59" s="175" t="s">
        <v>268</v>
      </c>
      <c r="G59" s="175" t="s">
        <v>440</v>
      </c>
      <c r="H59" s="181">
        <f>INDEX('B. Maturity Model Grading'!$I$4:$I$33,MATCH(AJ59,'B. Maturity Model Grading'!$H$4:$H$33,0))</f>
        <v>0.90123456790123457</v>
      </c>
      <c r="I59" s="76">
        <v>1</v>
      </c>
      <c r="J59" s="76"/>
      <c r="K59" s="76">
        <v>1</v>
      </c>
      <c r="L59" s="76"/>
      <c r="M59" s="76">
        <v>1</v>
      </c>
      <c r="N59" s="76"/>
      <c r="O59" s="76">
        <v>1</v>
      </c>
      <c r="P59" s="76" cm="1">
        <f t="array" ref="P59">_xlfn.SWITCH(F59,"High",1,"Medium",0.5,"Low",0.25,0)</f>
        <v>1</v>
      </c>
      <c r="Q59" s="209">
        <f t="shared" si="5"/>
        <v>0.5714285714285714</v>
      </c>
      <c r="R59" s="209" cm="1">
        <f t="array" ref="R59">_xlfn.IFS(H59&lt;=0.4,0.4,H59&lt;=0.6,0.6,H59&lt;=0.8,0.8,H59&lt;=1,1)</f>
        <v>1</v>
      </c>
      <c r="S59" s="210" cm="1">
        <f t="array" ref="S59">P59*Q59*R59/MAX($P$5:$P$73*$Q$5:$Q$73*$R$5:$R$73)</f>
        <v>0.5714285714285714</v>
      </c>
      <c r="T59" s="275"/>
      <c r="U59" s="275"/>
      <c r="V59" s="275"/>
      <c r="W59" s="275"/>
      <c r="X59" s="275"/>
      <c r="Y59" s="178"/>
      <c r="Z59" s="178"/>
      <c r="AA59" s="255"/>
      <c r="AB59" s="255"/>
      <c r="AC59" s="255"/>
      <c r="AD59" s="255"/>
      <c r="AE59" s="255"/>
      <c r="AF59" s="211">
        <f t="shared" si="2"/>
        <v>0</v>
      </c>
      <c r="AG59" s="98" t="s">
        <v>71</v>
      </c>
      <c r="AH59" s="99">
        <v>191</v>
      </c>
      <c r="AI59" s="100" t="s">
        <v>283</v>
      </c>
      <c r="AJ59" s="100" t="s">
        <v>121</v>
      </c>
      <c r="AK59" s="100" t="s">
        <v>578</v>
      </c>
      <c r="AL59" s="100">
        <v>2</v>
      </c>
      <c r="AM59" s="100">
        <v>4</v>
      </c>
      <c r="AN59" s="101">
        <v>9</v>
      </c>
    </row>
    <row r="60" spans="1:40" ht="54" x14ac:dyDescent="0.25">
      <c r="A60" s="342"/>
      <c r="B60" s="295" t="str">
        <f t="shared" si="3"/>
        <v>Continuous Improvement Initiatives SOP</v>
      </c>
      <c r="C60" s="213">
        <v>56</v>
      </c>
      <c r="D60" s="214" t="s">
        <v>71</v>
      </c>
      <c r="E60" s="208" t="s">
        <v>579</v>
      </c>
      <c r="F60" s="175" t="s">
        <v>268</v>
      </c>
      <c r="G60" s="175" t="s">
        <v>440</v>
      </c>
      <c r="H60" s="181">
        <f>INDEX('B. Maturity Model Grading'!$I$4:$I$33,MATCH(AJ60,'B. Maturity Model Grading'!$H$4:$H$33,0))</f>
        <v>0.90123456790123457</v>
      </c>
      <c r="I60" s="76"/>
      <c r="J60" s="76"/>
      <c r="K60" s="76">
        <v>1</v>
      </c>
      <c r="L60" s="76">
        <v>1</v>
      </c>
      <c r="M60" s="76"/>
      <c r="N60" s="76"/>
      <c r="O60" s="76">
        <v>1</v>
      </c>
      <c r="P60" s="76" cm="1">
        <f t="array" ref="P60">_xlfn.SWITCH(F60,"High",1,"Medium",0.5,"Low",0.25,0)</f>
        <v>1</v>
      </c>
      <c r="Q60" s="209">
        <f t="shared" si="5"/>
        <v>0.42857142857142855</v>
      </c>
      <c r="R60" s="209" cm="1">
        <f t="array" ref="R60">_xlfn.IFS(H60&lt;=0.4,0.4,H60&lt;=0.6,0.6,H60&lt;=0.8,0.8,H60&lt;=1,1)</f>
        <v>1</v>
      </c>
      <c r="S60" s="210" cm="1">
        <f t="array" ref="S60">P60*Q60*R60/MAX($P$5:$P$73*$Q$5:$Q$73*$R$5:$R$73)</f>
        <v>0.42857142857142855</v>
      </c>
      <c r="T60" s="275"/>
      <c r="U60" s="275"/>
      <c r="V60" s="275"/>
      <c r="W60" s="275"/>
      <c r="X60" s="275"/>
      <c r="Y60" s="178"/>
      <c r="Z60" s="178"/>
      <c r="AA60" s="255"/>
      <c r="AB60" s="255"/>
      <c r="AC60" s="255"/>
      <c r="AD60" s="255"/>
      <c r="AE60" s="255"/>
      <c r="AF60" s="211">
        <f t="shared" si="2"/>
        <v>0</v>
      </c>
      <c r="AG60" s="98" t="s">
        <v>71</v>
      </c>
      <c r="AH60" s="99">
        <v>195</v>
      </c>
      <c r="AI60" s="100" t="s">
        <v>283</v>
      </c>
      <c r="AJ60" s="100" t="s">
        <v>121</v>
      </c>
      <c r="AK60" s="100" t="s">
        <v>580</v>
      </c>
      <c r="AL60" s="100">
        <v>2</v>
      </c>
      <c r="AM60" s="100">
        <v>4</v>
      </c>
      <c r="AN60" s="101">
        <v>11</v>
      </c>
    </row>
    <row r="61" spans="1:40" ht="72" customHeight="1" x14ac:dyDescent="0.25">
      <c r="A61" s="342"/>
      <c r="B61" s="344" t="str">
        <f t="shared" si="3"/>
        <v>Stockout and Backorder Management Process</v>
      </c>
      <c r="C61" s="219">
        <v>57</v>
      </c>
      <c r="D61" s="214" t="s">
        <v>72</v>
      </c>
      <c r="E61" s="208" t="s">
        <v>581</v>
      </c>
      <c r="F61" s="175" t="s">
        <v>268</v>
      </c>
      <c r="G61" s="175" t="s">
        <v>419</v>
      </c>
      <c r="H61" s="181">
        <f>INDEX('B. Maturity Model Grading'!$I$4:$I$33,MATCH(AJ61,'B. Maturity Model Grading'!$H$4:$H$33,0))</f>
        <v>0.90123456790123457</v>
      </c>
      <c r="I61" s="76"/>
      <c r="J61" s="76">
        <v>1</v>
      </c>
      <c r="K61" s="76"/>
      <c r="L61" s="76"/>
      <c r="M61" s="76"/>
      <c r="N61" s="76"/>
      <c r="O61" s="76"/>
      <c r="P61" s="76" cm="1">
        <f t="array" ref="P61">_xlfn.SWITCH(F61,"High",1,"Medium",0.5,"Low",0.25,0)</f>
        <v>1</v>
      </c>
      <c r="Q61" s="209">
        <f t="shared" ref="Q61:Q73" si="6">SUMPRODUCT(I61:O61,$I$3:$O$3)/SUM($I$3:$O$3)</f>
        <v>0.14285714285714285</v>
      </c>
      <c r="R61" s="209" cm="1">
        <f t="array" ref="R61">_xlfn.IFS(H61&lt;=0.4,0.4,H61&lt;=0.6,0.6,H61&lt;=0.8,0.8,H61&lt;=1,1)</f>
        <v>1</v>
      </c>
      <c r="S61" s="210" cm="1">
        <f t="array" ref="S61">P61*Q61*R61/MAX($P$5:$P$73*$Q$5:$Q$73*$R$5:$R$73)</f>
        <v>0.14285714285714285</v>
      </c>
      <c r="T61" s="275"/>
      <c r="U61" s="275"/>
      <c r="V61" s="275"/>
      <c r="W61" s="275"/>
      <c r="X61" s="275"/>
      <c r="Y61" s="178"/>
      <c r="Z61" s="178"/>
      <c r="AA61" s="255"/>
      <c r="AB61" s="255"/>
      <c r="AC61" s="255"/>
      <c r="AD61" s="255"/>
      <c r="AE61" s="255"/>
      <c r="AF61" s="211">
        <f t="shared" si="2"/>
        <v>0</v>
      </c>
      <c r="AG61" s="98" t="s">
        <v>72</v>
      </c>
      <c r="AH61" s="99">
        <v>52</v>
      </c>
      <c r="AI61" s="100" t="s">
        <v>283</v>
      </c>
      <c r="AJ61" s="100" t="s">
        <v>121</v>
      </c>
      <c r="AK61" s="100" t="s">
        <v>582</v>
      </c>
      <c r="AL61" s="100">
        <v>2</v>
      </c>
      <c r="AM61" s="100">
        <v>4</v>
      </c>
      <c r="AN61" s="101">
        <v>13</v>
      </c>
    </row>
    <row r="62" spans="1:40" ht="36" x14ac:dyDescent="0.25">
      <c r="A62" s="342"/>
      <c r="B62" s="347"/>
      <c r="C62" s="213">
        <v>58</v>
      </c>
      <c r="D62" s="214" t="s">
        <v>72</v>
      </c>
      <c r="E62" s="208" t="s">
        <v>583</v>
      </c>
      <c r="F62" s="175" t="s">
        <v>268</v>
      </c>
      <c r="G62" s="175" t="s">
        <v>419</v>
      </c>
      <c r="H62" s="181">
        <f>INDEX('B. Maturity Model Grading'!$I$4:$I$33,MATCH(AJ62,'B. Maturity Model Grading'!$H$4:$H$33,0))</f>
        <v>0.90123456790123457</v>
      </c>
      <c r="I62" s="76"/>
      <c r="J62" s="76">
        <v>1</v>
      </c>
      <c r="K62" s="76"/>
      <c r="L62" s="76">
        <v>1</v>
      </c>
      <c r="M62" s="76"/>
      <c r="N62" s="76"/>
      <c r="O62" s="76"/>
      <c r="P62" s="76" cm="1">
        <f t="array" ref="P62">_xlfn.SWITCH(F62,"High",1,"Medium",0.5,"Low",0.25,0)</f>
        <v>1</v>
      </c>
      <c r="Q62" s="209">
        <f t="shared" si="6"/>
        <v>0.2857142857142857</v>
      </c>
      <c r="R62" s="209" cm="1">
        <f t="array" ref="R62">_xlfn.IFS(H62&lt;=0.4,0.4,H62&lt;=0.6,0.6,H62&lt;=0.8,0.8,H62&lt;=1,1)</f>
        <v>1</v>
      </c>
      <c r="S62" s="210" cm="1">
        <f t="array" ref="S62">P62*Q62*R62/MAX($P$5:$P$73*$Q$5:$Q$73*$R$5:$R$73)</f>
        <v>0.2857142857142857</v>
      </c>
      <c r="T62" s="275"/>
      <c r="U62" s="275"/>
      <c r="V62" s="275"/>
      <c r="W62" s="275"/>
      <c r="X62" s="275"/>
      <c r="Y62" s="178"/>
      <c r="Z62" s="178"/>
      <c r="AA62" s="255"/>
      <c r="AB62" s="255"/>
      <c r="AC62" s="255"/>
      <c r="AD62" s="255"/>
      <c r="AE62" s="255"/>
      <c r="AF62" s="211">
        <f t="shared" ref="AF62:AF73" si="7">IFERROR(S62*Y62,"N/A")</f>
        <v>0</v>
      </c>
      <c r="AG62" s="98" t="s">
        <v>72</v>
      </c>
      <c r="AH62" s="99">
        <v>53</v>
      </c>
      <c r="AI62" s="100" t="s">
        <v>283</v>
      </c>
      <c r="AJ62" s="100" t="s">
        <v>121</v>
      </c>
      <c r="AK62" s="100" t="s">
        <v>582</v>
      </c>
      <c r="AL62" s="100">
        <v>2</v>
      </c>
      <c r="AM62" s="100">
        <v>4</v>
      </c>
      <c r="AN62" s="101">
        <v>13</v>
      </c>
    </row>
    <row r="63" spans="1:40" ht="72" x14ac:dyDescent="0.25">
      <c r="A63" s="343"/>
      <c r="B63" s="295" t="str">
        <f t="shared" si="3"/>
        <v>Collaborative Approaches</v>
      </c>
      <c r="C63" s="219">
        <v>59</v>
      </c>
      <c r="D63" s="214" t="s">
        <v>72</v>
      </c>
      <c r="E63" s="208" t="s">
        <v>584</v>
      </c>
      <c r="F63" s="175" t="s">
        <v>276</v>
      </c>
      <c r="G63" s="175" t="s">
        <v>433</v>
      </c>
      <c r="H63" s="181">
        <f>INDEX('B. Maturity Model Grading'!$I$4:$I$33,MATCH(AJ63,'B. Maturity Model Grading'!$H$4:$H$33,0))</f>
        <v>0.90123456790123457</v>
      </c>
      <c r="I63" s="76"/>
      <c r="J63" s="76"/>
      <c r="K63" s="76"/>
      <c r="L63" s="76"/>
      <c r="M63" s="76"/>
      <c r="N63" s="76">
        <v>1</v>
      </c>
      <c r="O63" s="76">
        <v>1</v>
      </c>
      <c r="P63" s="76" cm="1">
        <f t="array" ref="P63">_xlfn.SWITCH(F63,"High",1,"Medium",0.5,"Low",0.25,0)</f>
        <v>0.5</v>
      </c>
      <c r="Q63" s="209">
        <f t="shared" si="6"/>
        <v>0.2857142857142857</v>
      </c>
      <c r="R63" s="209" cm="1">
        <f t="array" ref="R63">_xlfn.IFS(H63&lt;=0.4,0.4,H63&lt;=0.6,0.6,H63&lt;=0.8,0.8,H63&lt;=1,1)</f>
        <v>1</v>
      </c>
      <c r="S63" s="210" cm="1">
        <f t="array" ref="S63">P63*Q63*R63/MAX($P$5:$P$73*$Q$5:$Q$73*$R$5:$R$73)</f>
        <v>0.14285714285714285</v>
      </c>
      <c r="T63" s="275"/>
      <c r="U63" s="275"/>
      <c r="V63" s="275"/>
      <c r="W63" s="275"/>
      <c r="X63" s="275"/>
      <c r="Y63" s="178"/>
      <c r="Z63" s="178"/>
      <c r="AA63" s="255"/>
      <c r="AB63" s="255"/>
      <c r="AC63" s="255"/>
      <c r="AD63" s="255"/>
      <c r="AE63" s="255"/>
      <c r="AF63" s="211">
        <f t="shared" si="7"/>
        <v>0</v>
      </c>
      <c r="AG63" s="98" t="s">
        <v>72</v>
      </c>
      <c r="AH63" s="99">
        <v>60</v>
      </c>
      <c r="AI63" s="100" t="s">
        <v>283</v>
      </c>
      <c r="AJ63" s="100" t="s">
        <v>121</v>
      </c>
      <c r="AK63" s="100" t="s">
        <v>585</v>
      </c>
      <c r="AL63" s="100">
        <v>2</v>
      </c>
      <c r="AM63" s="100">
        <v>4</v>
      </c>
      <c r="AN63" s="101">
        <v>17</v>
      </c>
    </row>
    <row r="64" spans="1:40" ht="69.599999999999994" customHeight="1" x14ac:dyDescent="0.25">
      <c r="A64" s="341" t="str">
        <f t="shared" si="4"/>
        <v>Redundancy, Optionality and SKU Rationalization</v>
      </c>
      <c r="B64" s="344" t="str">
        <f t="shared" si="3"/>
        <v>Redundancy Management SOP</v>
      </c>
      <c r="C64" s="213">
        <v>60</v>
      </c>
      <c r="D64" s="214" t="s">
        <v>71</v>
      </c>
      <c r="E64" s="208" t="s">
        <v>586</v>
      </c>
      <c r="F64" s="175" t="s">
        <v>268</v>
      </c>
      <c r="G64" s="175" t="s">
        <v>428</v>
      </c>
      <c r="H64" s="181">
        <f>INDEX('B. Maturity Model Grading'!$I$4:$I$33,MATCH(AJ64,'B. Maturity Model Grading'!$H$4:$H$33,0))</f>
        <v>0.72839506172839508</v>
      </c>
      <c r="I64" s="76">
        <v>1</v>
      </c>
      <c r="J64" s="76"/>
      <c r="K64" s="76">
        <v>1</v>
      </c>
      <c r="L64" s="76"/>
      <c r="M64" s="76">
        <v>1</v>
      </c>
      <c r="N64" s="76"/>
      <c r="O64" s="76">
        <v>1</v>
      </c>
      <c r="P64" s="76" cm="1">
        <f t="array" ref="P64">_xlfn.SWITCH(F64,"High",1,"Medium",0.5,"Low",0.25,0)</f>
        <v>1</v>
      </c>
      <c r="Q64" s="209">
        <f t="shared" si="6"/>
        <v>0.5714285714285714</v>
      </c>
      <c r="R64" s="209" cm="1">
        <f t="array" ref="R64">_xlfn.IFS(H64&lt;=0.4,0.4,H64&lt;=0.6,0.6,H64&lt;=0.8,0.8,H64&lt;=1,1)</f>
        <v>0.8</v>
      </c>
      <c r="S64" s="210" cm="1">
        <f t="array" ref="S64">P64*Q64*R64/MAX($P$5:$P$73*$Q$5:$Q$73*$R$5:$R$73)</f>
        <v>0.45714285714285713</v>
      </c>
      <c r="T64" s="275"/>
      <c r="U64" s="275"/>
      <c r="V64" s="275"/>
      <c r="W64" s="275"/>
      <c r="X64" s="275"/>
      <c r="Y64" s="178"/>
      <c r="Z64" s="178"/>
      <c r="AA64" s="255"/>
      <c r="AB64" s="255"/>
      <c r="AC64" s="255"/>
      <c r="AD64" s="255"/>
      <c r="AE64" s="255"/>
      <c r="AF64" s="211">
        <f t="shared" si="7"/>
        <v>0</v>
      </c>
      <c r="AG64" s="98" t="s">
        <v>71</v>
      </c>
      <c r="AH64" s="99">
        <v>199</v>
      </c>
      <c r="AI64" s="100" t="s">
        <v>283</v>
      </c>
      <c r="AJ64" s="100" t="s">
        <v>126</v>
      </c>
      <c r="AK64" s="100" t="s">
        <v>587</v>
      </c>
      <c r="AL64" s="100">
        <v>2</v>
      </c>
      <c r="AM64" s="100">
        <v>5</v>
      </c>
      <c r="AN64" s="101">
        <v>1</v>
      </c>
    </row>
    <row r="65" spans="1:40" ht="72" x14ac:dyDescent="0.25">
      <c r="A65" s="342"/>
      <c r="B65" s="347"/>
      <c r="C65" s="219">
        <v>61</v>
      </c>
      <c r="D65" s="214" t="s">
        <v>71</v>
      </c>
      <c r="E65" s="208" t="s">
        <v>588</v>
      </c>
      <c r="F65" s="175" t="s">
        <v>268</v>
      </c>
      <c r="G65" s="175" t="s">
        <v>428</v>
      </c>
      <c r="H65" s="181">
        <f>INDEX('B. Maturity Model Grading'!$I$4:$I$33,MATCH(AJ65,'B. Maturity Model Grading'!$H$4:$H$33,0))</f>
        <v>0.72839506172839508</v>
      </c>
      <c r="I65" s="76">
        <v>1</v>
      </c>
      <c r="J65" s="76"/>
      <c r="K65" s="76">
        <v>1</v>
      </c>
      <c r="L65" s="76"/>
      <c r="M65" s="76">
        <v>1</v>
      </c>
      <c r="N65" s="76"/>
      <c r="O65" s="76">
        <v>1</v>
      </c>
      <c r="P65" s="76" cm="1">
        <f t="array" ref="P65">_xlfn.SWITCH(F65,"High",1,"Medium",0.5,"Low",0.25,0)</f>
        <v>1</v>
      </c>
      <c r="Q65" s="209">
        <f t="shared" si="6"/>
        <v>0.5714285714285714</v>
      </c>
      <c r="R65" s="209" cm="1">
        <f t="array" ref="R65">_xlfn.IFS(H65&lt;=0.4,0.4,H65&lt;=0.6,0.6,H65&lt;=0.8,0.8,H65&lt;=1,1)</f>
        <v>0.8</v>
      </c>
      <c r="S65" s="210" cm="1">
        <f t="array" ref="S65">P65*Q65*R65/MAX($P$5:$P$73*$Q$5:$Q$73*$R$5:$R$73)</f>
        <v>0.45714285714285713</v>
      </c>
      <c r="T65" s="275"/>
      <c r="U65" s="275"/>
      <c r="V65" s="275"/>
      <c r="W65" s="275"/>
      <c r="X65" s="275"/>
      <c r="Y65" s="178"/>
      <c r="Z65" s="178"/>
      <c r="AA65" s="255"/>
      <c r="AB65" s="255"/>
      <c r="AC65" s="255"/>
      <c r="AD65" s="255"/>
      <c r="AE65" s="255"/>
      <c r="AF65" s="211">
        <f t="shared" si="7"/>
        <v>0</v>
      </c>
      <c r="AG65" s="98" t="s">
        <v>71</v>
      </c>
      <c r="AH65" s="99">
        <v>200</v>
      </c>
      <c r="AI65" s="100" t="s">
        <v>283</v>
      </c>
      <c r="AJ65" s="100" t="s">
        <v>126</v>
      </c>
      <c r="AK65" s="100" t="s">
        <v>587</v>
      </c>
      <c r="AL65" s="100">
        <v>2</v>
      </c>
      <c r="AM65" s="100">
        <v>5</v>
      </c>
      <c r="AN65" s="101">
        <v>1</v>
      </c>
    </row>
    <row r="66" spans="1:40" ht="72" x14ac:dyDescent="0.25">
      <c r="A66" s="342"/>
      <c r="B66" s="295" t="str">
        <f t="shared" si="3"/>
        <v>Optionality and Flexibility SOP</v>
      </c>
      <c r="C66" s="213">
        <v>62</v>
      </c>
      <c r="D66" s="214" t="s">
        <v>71</v>
      </c>
      <c r="E66" s="208" t="s">
        <v>589</v>
      </c>
      <c r="F66" s="175" t="s">
        <v>268</v>
      </c>
      <c r="G66" s="175" t="s">
        <v>428</v>
      </c>
      <c r="H66" s="181">
        <f>INDEX('B. Maturity Model Grading'!$I$4:$I$33,MATCH(AJ66,'B. Maturity Model Grading'!$H$4:$H$33,0))</f>
        <v>0.72839506172839508</v>
      </c>
      <c r="I66" s="76">
        <v>1</v>
      </c>
      <c r="J66" s="76">
        <v>1</v>
      </c>
      <c r="K66" s="76">
        <v>1</v>
      </c>
      <c r="L66" s="76">
        <v>1</v>
      </c>
      <c r="M66" s="76"/>
      <c r="N66" s="76">
        <v>1</v>
      </c>
      <c r="O66" s="76"/>
      <c r="P66" s="76" cm="1">
        <f t="array" ref="P66">_xlfn.SWITCH(F66,"High",1,"Medium",0.5,"Low",0.25,0)</f>
        <v>1</v>
      </c>
      <c r="Q66" s="209">
        <f t="shared" si="6"/>
        <v>0.7142857142857143</v>
      </c>
      <c r="R66" s="209" cm="1">
        <f t="array" ref="R66">_xlfn.IFS(H66&lt;=0.4,0.4,H66&lt;=0.6,0.6,H66&lt;=0.8,0.8,H66&lt;=1,1)</f>
        <v>0.8</v>
      </c>
      <c r="S66" s="210" cm="1">
        <f t="array" ref="S66">P66*Q66*R66/MAX($P$5:$P$73*$Q$5:$Q$73*$R$5:$R$73)</f>
        <v>0.57142857142857151</v>
      </c>
      <c r="T66" s="275"/>
      <c r="U66" s="275"/>
      <c r="V66" s="275"/>
      <c r="W66" s="275"/>
      <c r="X66" s="275"/>
      <c r="Y66" s="178"/>
      <c r="Z66" s="178"/>
      <c r="AA66" s="255"/>
      <c r="AB66" s="255"/>
      <c r="AC66" s="255"/>
      <c r="AD66" s="255"/>
      <c r="AE66" s="255"/>
      <c r="AF66" s="211">
        <f t="shared" si="7"/>
        <v>0</v>
      </c>
      <c r="AG66" s="98" t="s">
        <v>71</v>
      </c>
      <c r="AH66" s="99">
        <v>201</v>
      </c>
      <c r="AI66" s="100" t="s">
        <v>283</v>
      </c>
      <c r="AJ66" s="100" t="s">
        <v>126</v>
      </c>
      <c r="AK66" s="100" t="s">
        <v>590</v>
      </c>
      <c r="AL66" s="100">
        <v>2</v>
      </c>
      <c r="AM66" s="100">
        <v>5</v>
      </c>
      <c r="AN66" s="101">
        <v>2</v>
      </c>
    </row>
    <row r="67" spans="1:40" ht="72" x14ac:dyDescent="0.25">
      <c r="A67" s="342"/>
      <c r="B67" s="344" t="str">
        <f t="shared" si="3"/>
        <v>Supplier Optionality SOP</v>
      </c>
      <c r="C67" s="219">
        <v>63</v>
      </c>
      <c r="D67" s="214" t="s">
        <v>71</v>
      </c>
      <c r="E67" s="208" t="s">
        <v>591</v>
      </c>
      <c r="F67" s="175" t="s">
        <v>268</v>
      </c>
      <c r="G67" s="175" t="s">
        <v>428</v>
      </c>
      <c r="H67" s="181">
        <f>INDEX('B. Maturity Model Grading'!$I$4:$I$33,MATCH(AJ67,'B. Maturity Model Grading'!$H$4:$H$33,0))</f>
        <v>0.72839506172839508</v>
      </c>
      <c r="I67" s="76"/>
      <c r="J67" s="76"/>
      <c r="K67" s="76">
        <v>1</v>
      </c>
      <c r="L67" s="76"/>
      <c r="M67" s="76"/>
      <c r="N67" s="76">
        <v>1</v>
      </c>
      <c r="O67" s="76">
        <v>1</v>
      </c>
      <c r="P67" s="76" cm="1">
        <f t="array" ref="P67">_xlfn.SWITCH(F67,"High",1,"Medium",0.5,"Low",0.25,0)</f>
        <v>1</v>
      </c>
      <c r="Q67" s="209">
        <f t="shared" si="6"/>
        <v>0.42857142857142855</v>
      </c>
      <c r="R67" s="209" cm="1">
        <f t="array" ref="R67">_xlfn.IFS(H67&lt;=0.4,0.4,H67&lt;=0.6,0.6,H67&lt;=0.8,0.8,H67&lt;=1,1)</f>
        <v>0.8</v>
      </c>
      <c r="S67" s="210" cm="1">
        <f t="array" ref="S67">P67*Q67*R67/MAX($P$5:$P$73*$Q$5:$Q$73*$R$5:$R$73)</f>
        <v>0.34285714285714286</v>
      </c>
      <c r="T67" s="275"/>
      <c r="U67" s="275"/>
      <c r="V67" s="275"/>
      <c r="W67" s="275"/>
      <c r="X67" s="275"/>
      <c r="Y67" s="178"/>
      <c r="Z67" s="178"/>
      <c r="AA67" s="255"/>
      <c r="AB67" s="255"/>
      <c r="AC67" s="255"/>
      <c r="AD67" s="255"/>
      <c r="AE67" s="255"/>
      <c r="AF67" s="211">
        <f t="shared" si="7"/>
        <v>0</v>
      </c>
      <c r="AG67" s="98" t="s">
        <v>71</v>
      </c>
      <c r="AH67" s="99">
        <v>208</v>
      </c>
      <c r="AI67" s="100" t="s">
        <v>283</v>
      </c>
      <c r="AJ67" s="100" t="s">
        <v>126</v>
      </c>
      <c r="AK67" s="100" t="s">
        <v>592</v>
      </c>
      <c r="AL67" s="100">
        <v>2</v>
      </c>
      <c r="AM67" s="100">
        <v>5</v>
      </c>
      <c r="AN67" s="101">
        <v>4</v>
      </c>
    </row>
    <row r="68" spans="1:40" ht="54" x14ac:dyDescent="0.25">
      <c r="A68" s="342"/>
      <c r="B68" s="347"/>
      <c r="C68" s="213">
        <v>64</v>
      </c>
      <c r="D68" s="214" t="s">
        <v>71</v>
      </c>
      <c r="E68" s="208" t="s">
        <v>593</v>
      </c>
      <c r="F68" s="175" t="s">
        <v>268</v>
      </c>
      <c r="G68" s="175" t="s">
        <v>428</v>
      </c>
      <c r="H68" s="181">
        <f>INDEX('B. Maturity Model Grading'!$I$4:$I$33,MATCH(AJ68,'B. Maturity Model Grading'!$H$4:$H$33,0))</f>
        <v>0.72839506172839508</v>
      </c>
      <c r="I68" s="76">
        <v>1</v>
      </c>
      <c r="J68" s="76"/>
      <c r="K68" s="76">
        <v>1</v>
      </c>
      <c r="L68" s="76"/>
      <c r="M68" s="76"/>
      <c r="N68" s="76">
        <v>1</v>
      </c>
      <c r="O68" s="76">
        <v>1</v>
      </c>
      <c r="P68" s="76" cm="1">
        <f t="array" ref="P68">_xlfn.SWITCH(F68,"High",1,"Medium",0.5,"Low",0.25,0)</f>
        <v>1</v>
      </c>
      <c r="Q68" s="209">
        <f t="shared" si="6"/>
        <v>0.5714285714285714</v>
      </c>
      <c r="R68" s="209" cm="1">
        <f t="array" ref="R68">_xlfn.IFS(H68&lt;=0.4,0.4,H68&lt;=0.6,0.6,H68&lt;=0.8,0.8,H68&lt;=1,1)</f>
        <v>0.8</v>
      </c>
      <c r="S68" s="210" cm="1">
        <f t="array" ref="S68">P68*Q68*R68/MAX($P$5:$P$73*$Q$5:$Q$73*$R$5:$R$73)</f>
        <v>0.45714285714285713</v>
      </c>
      <c r="T68" s="275"/>
      <c r="U68" s="275"/>
      <c r="V68" s="275"/>
      <c r="W68" s="275"/>
      <c r="X68" s="275"/>
      <c r="Y68" s="178"/>
      <c r="Z68" s="178"/>
      <c r="AA68" s="255"/>
      <c r="AB68" s="255"/>
      <c r="AC68" s="255"/>
      <c r="AD68" s="255"/>
      <c r="AE68" s="255"/>
      <c r="AF68" s="211">
        <f t="shared" si="7"/>
        <v>0</v>
      </c>
      <c r="AG68" s="98" t="s">
        <v>71</v>
      </c>
      <c r="AH68" s="99">
        <v>209</v>
      </c>
      <c r="AI68" s="100" t="s">
        <v>283</v>
      </c>
      <c r="AJ68" s="100" t="s">
        <v>126</v>
      </c>
      <c r="AK68" s="100" t="s">
        <v>592</v>
      </c>
      <c r="AL68" s="100">
        <v>2</v>
      </c>
      <c r="AM68" s="100">
        <v>5</v>
      </c>
      <c r="AN68" s="101">
        <v>4</v>
      </c>
    </row>
    <row r="69" spans="1:40" ht="72" x14ac:dyDescent="0.25">
      <c r="A69" s="342"/>
      <c r="B69" s="295" t="str">
        <f t="shared" si="3"/>
        <v>Optionality Communication SOP</v>
      </c>
      <c r="C69" s="219">
        <v>65</v>
      </c>
      <c r="D69" s="214" t="s">
        <v>71</v>
      </c>
      <c r="E69" s="208" t="s">
        <v>594</v>
      </c>
      <c r="F69" s="175" t="s">
        <v>276</v>
      </c>
      <c r="G69" s="175" t="s">
        <v>433</v>
      </c>
      <c r="H69" s="181">
        <f>INDEX('B. Maturity Model Grading'!$I$4:$I$33,MATCH(AJ69,'B. Maturity Model Grading'!$H$4:$H$33,0))</f>
        <v>0.72839506172839508</v>
      </c>
      <c r="I69" s="76"/>
      <c r="J69" s="76">
        <v>1</v>
      </c>
      <c r="K69" s="76"/>
      <c r="L69" s="76">
        <v>1</v>
      </c>
      <c r="M69" s="76"/>
      <c r="N69" s="76">
        <v>1</v>
      </c>
      <c r="O69" s="76">
        <v>1</v>
      </c>
      <c r="P69" s="76" cm="1">
        <f t="array" ref="P69">_xlfn.SWITCH(F69,"High",1,"Medium",0.5,"Low",0.25,0)</f>
        <v>0.5</v>
      </c>
      <c r="Q69" s="209">
        <f t="shared" si="6"/>
        <v>0.5714285714285714</v>
      </c>
      <c r="R69" s="209" cm="1">
        <f t="array" ref="R69">_xlfn.IFS(H69&lt;=0.4,0.4,H69&lt;=0.6,0.6,H69&lt;=0.8,0.8,H69&lt;=1,1)</f>
        <v>0.8</v>
      </c>
      <c r="S69" s="210" cm="1">
        <f t="array" ref="S69">P69*Q69*R69/MAX($P$5:$P$73*$Q$5:$Q$73*$R$5:$R$73)</f>
        <v>0.22857142857142856</v>
      </c>
      <c r="T69" s="275"/>
      <c r="U69" s="275"/>
      <c r="V69" s="275"/>
      <c r="W69" s="275"/>
      <c r="X69" s="275"/>
      <c r="Y69" s="178"/>
      <c r="Z69" s="178"/>
      <c r="AA69" s="255"/>
      <c r="AB69" s="255"/>
      <c r="AC69" s="255"/>
      <c r="AD69" s="255"/>
      <c r="AE69" s="255"/>
      <c r="AF69" s="211">
        <f t="shared" si="7"/>
        <v>0</v>
      </c>
      <c r="AG69" s="98" t="s">
        <v>71</v>
      </c>
      <c r="AH69" s="99">
        <v>213</v>
      </c>
      <c r="AI69" s="100" t="s">
        <v>283</v>
      </c>
      <c r="AJ69" s="100" t="s">
        <v>126</v>
      </c>
      <c r="AK69" s="100" t="s">
        <v>595</v>
      </c>
      <c r="AL69" s="100">
        <v>2</v>
      </c>
      <c r="AM69" s="100">
        <v>5</v>
      </c>
      <c r="AN69" s="101">
        <v>6</v>
      </c>
    </row>
    <row r="70" spans="1:40" ht="54" x14ac:dyDescent="0.25">
      <c r="A70" s="342"/>
      <c r="B70" s="295" t="str">
        <f t="shared" ref="B70:B73" si="8">IF(AK69&lt;&gt;AK70,AK70,"")</f>
        <v>Redundancy Management</v>
      </c>
      <c r="C70" s="213">
        <v>66</v>
      </c>
      <c r="D70" s="214" t="s">
        <v>72</v>
      </c>
      <c r="E70" s="208" t="s">
        <v>596</v>
      </c>
      <c r="F70" s="175" t="s">
        <v>268</v>
      </c>
      <c r="G70" s="175" t="s">
        <v>428</v>
      </c>
      <c r="H70" s="181">
        <f>INDEX('B. Maturity Model Grading'!$I$4:$I$33,MATCH(AJ70,'B. Maturity Model Grading'!$H$4:$H$33,0))</f>
        <v>0.72839506172839508</v>
      </c>
      <c r="I70" s="76"/>
      <c r="J70" s="76"/>
      <c r="K70" s="76">
        <v>1</v>
      </c>
      <c r="L70" s="76">
        <v>1</v>
      </c>
      <c r="M70" s="76">
        <v>1</v>
      </c>
      <c r="N70" s="76"/>
      <c r="O70" s="76"/>
      <c r="P70" s="76" cm="1">
        <f t="array" ref="P70">_xlfn.SWITCH(F70,"High",1,"Medium",0.5,"Low",0.25,0)</f>
        <v>1</v>
      </c>
      <c r="Q70" s="209">
        <f t="shared" si="6"/>
        <v>0.42857142857142855</v>
      </c>
      <c r="R70" s="209" cm="1">
        <f t="array" ref="R70">_xlfn.IFS(H70&lt;=0.4,0.4,H70&lt;=0.6,0.6,H70&lt;=0.8,0.8,H70&lt;=1,1)</f>
        <v>0.8</v>
      </c>
      <c r="S70" s="210" cm="1">
        <f t="array" ref="S70">P70*Q70*R70/MAX($P$5:$P$73*$Q$5:$Q$73*$R$5:$R$73)</f>
        <v>0.34285714285714286</v>
      </c>
      <c r="T70" s="275"/>
      <c r="U70" s="275"/>
      <c r="V70" s="275"/>
      <c r="W70" s="275"/>
      <c r="X70" s="275"/>
      <c r="Y70" s="178"/>
      <c r="Z70" s="178"/>
      <c r="AA70" s="255"/>
      <c r="AB70" s="255"/>
      <c r="AC70" s="255"/>
      <c r="AD70" s="255"/>
      <c r="AE70" s="255"/>
      <c r="AF70" s="211">
        <f t="shared" si="7"/>
        <v>0</v>
      </c>
      <c r="AG70" s="98" t="s">
        <v>72</v>
      </c>
      <c r="AH70" s="99">
        <v>64</v>
      </c>
      <c r="AI70" s="100" t="s">
        <v>283</v>
      </c>
      <c r="AJ70" s="100" t="s">
        <v>126</v>
      </c>
      <c r="AK70" s="100" t="s">
        <v>597</v>
      </c>
      <c r="AL70" s="100">
        <v>2</v>
      </c>
      <c r="AM70" s="100">
        <v>5</v>
      </c>
      <c r="AN70" s="101">
        <v>9</v>
      </c>
    </row>
    <row r="71" spans="1:40" ht="90" x14ac:dyDescent="0.25">
      <c r="A71" s="342"/>
      <c r="B71" s="344" t="str">
        <f t="shared" si="8"/>
        <v>Demand Scenario Planning</v>
      </c>
      <c r="C71" s="219">
        <v>67</v>
      </c>
      <c r="D71" s="214" t="s">
        <v>72</v>
      </c>
      <c r="E71" s="208" t="s">
        <v>598</v>
      </c>
      <c r="F71" s="175" t="s">
        <v>268</v>
      </c>
      <c r="G71" s="175" t="s">
        <v>428</v>
      </c>
      <c r="H71" s="181">
        <f>INDEX('B. Maturity Model Grading'!$I$4:$I$33,MATCH(AJ71,'B. Maturity Model Grading'!$H$4:$H$33,0))</f>
        <v>0.72839506172839508</v>
      </c>
      <c r="I71" s="76"/>
      <c r="J71" s="76"/>
      <c r="K71" s="76"/>
      <c r="L71" s="76">
        <v>1</v>
      </c>
      <c r="M71" s="76"/>
      <c r="N71" s="76"/>
      <c r="O71" s="76"/>
      <c r="P71" s="76" cm="1">
        <f t="array" ref="P71">_xlfn.SWITCH(F71,"High",1,"Medium",0.5,"Low",0.25,0)</f>
        <v>1</v>
      </c>
      <c r="Q71" s="209">
        <f t="shared" si="6"/>
        <v>0.14285714285714285</v>
      </c>
      <c r="R71" s="209" cm="1">
        <f t="array" ref="R71">_xlfn.IFS(H71&lt;=0.4,0.4,H71&lt;=0.6,0.6,H71&lt;=0.8,0.8,H71&lt;=1,1)</f>
        <v>0.8</v>
      </c>
      <c r="S71" s="210" cm="1">
        <f t="array" ref="S71">P71*Q71*R71/MAX($P$5:$P$73*$Q$5:$Q$73*$R$5:$R$73)</f>
        <v>0.11428571428571428</v>
      </c>
      <c r="T71" s="275"/>
      <c r="U71" s="275"/>
      <c r="V71" s="275"/>
      <c r="W71" s="275"/>
      <c r="X71" s="275"/>
      <c r="Y71" s="178"/>
      <c r="Z71" s="178"/>
      <c r="AA71" s="255"/>
      <c r="AB71" s="255"/>
      <c r="AC71" s="255"/>
      <c r="AD71" s="255"/>
      <c r="AE71" s="255"/>
      <c r="AF71" s="211">
        <f t="shared" si="7"/>
        <v>0</v>
      </c>
      <c r="AG71" s="98" t="s">
        <v>72</v>
      </c>
      <c r="AH71" s="99">
        <v>68</v>
      </c>
      <c r="AI71" s="100" t="s">
        <v>283</v>
      </c>
      <c r="AJ71" s="100" t="s">
        <v>126</v>
      </c>
      <c r="AK71" s="100" t="s">
        <v>599</v>
      </c>
      <c r="AL71" s="100">
        <v>2</v>
      </c>
      <c r="AM71" s="100">
        <v>5</v>
      </c>
      <c r="AN71" s="101">
        <v>11</v>
      </c>
    </row>
    <row r="72" spans="1:40" ht="72" x14ac:dyDescent="0.25">
      <c r="A72" s="342"/>
      <c r="B72" s="347"/>
      <c r="C72" s="213">
        <v>68</v>
      </c>
      <c r="D72" s="214" t="s">
        <v>72</v>
      </c>
      <c r="E72" s="208" t="s">
        <v>600</v>
      </c>
      <c r="F72" s="175" t="s">
        <v>268</v>
      </c>
      <c r="G72" s="175" t="s">
        <v>428</v>
      </c>
      <c r="H72" s="181">
        <f>INDEX('B. Maturity Model Grading'!$I$4:$I$33,MATCH(AJ72,'B. Maturity Model Grading'!$H$4:$H$33,0))</f>
        <v>0.72839506172839508</v>
      </c>
      <c r="I72" s="76">
        <v>1</v>
      </c>
      <c r="J72" s="76"/>
      <c r="K72" s="76"/>
      <c r="L72" s="76">
        <v>1</v>
      </c>
      <c r="M72" s="76">
        <v>1</v>
      </c>
      <c r="N72" s="76"/>
      <c r="O72" s="76"/>
      <c r="P72" s="76" cm="1">
        <f t="array" ref="P72">_xlfn.SWITCH(F72,"High",1,"Medium",0.5,"Low",0.25,0)</f>
        <v>1</v>
      </c>
      <c r="Q72" s="209">
        <f t="shared" si="6"/>
        <v>0.42857142857142855</v>
      </c>
      <c r="R72" s="209" cm="1">
        <f t="array" ref="R72">_xlfn.IFS(H72&lt;=0.4,0.4,H72&lt;=0.6,0.6,H72&lt;=0.8,0.8,H72&lt;=1,1)</f>
        <v>0.8</v>
      </c>
      <c r="S72" s="210" cm="1">
        <f t="array" ref="S72">P72*Q72*R72/MAX($P$5:$P$73*$Q$5:$Q$73*$R$5:$R$73)</f>
        <v>0.34285714285714286</v>
      </c>
      <c r="T72" s="275"/>
      <c r="U72" s="275"/>
      <c r="V72" s="275"/>
      <c r="W72" s="275"/>
      <c r="X72" s="275"/>
      <c r="Y72" s="178"/>
      <c r="Z72" s="178"/>
      <c r="AA72" s="255"/>
      <c r="AB72" s="255"/>
      <c r="AC72" s="255"/>
      <c r="AD72" s="255"/>
      <c r="AE72" s="255"/>
      <c r="AF72" s="211">
        <f t="shared" si="7"/>
        <v>0</v>
      </c>
      <c r="AG72" s="98" t="s">
        <v>72</v>
      </c>
      <c r="AH72" s="99">
        <v>69</v>
      </c>
      <c r="AI72" s="100" t="s">
        <v>283</v>
      </c>
      <c r="AJ72" s="100" t="s">
        <v>126</v>
      </c>
      <c r="AK72" s="100" t="s">
        <v>599</v>
      </c>
      <c r="AL72" s="100">
        <v>2</v>
      </c>
      <c r="AM72" s="100">
        <v>5</v>
      </c>
      <c r="AN72" s="101">
        <v>11</v>
      </c>
    </row>
    <row r="73" spans="1:40" ht="54.75" thickBot="1" x14ac:dyDescent="0.3">
      <c r="A73" s="343"/>
      <c r="B73" s="297" t="str">
        <f t="shared" si="8"/>
        <v>Optionality and Flexibility</v>
      </c>
      <c r="C73" s="219">
        <v>69</v>
      </c>
      <c r="D73" s="214" t="s">
        <v>73</v>
      </c>
      <c r="E73" s="208" t="s">
        <v>601</v>
      </c>
      <c r="F73" s="175" t="s">
        <v>268</v>
      </c>
      <c r="G73" s="175" t="s">
        <v>428</v>
      </c>
      <c r="H73" s="181">
        <f>INDEX('B. Maturity Model Grading'!$I$4:$I$33,MATCH(AJ73,'B. Maturity Model Grading'!$H$4:$H$33,0))</f>
        <v>0.72839506172839508</v>
      </c>
      <c r="I73" s="76">
        <v>1</v>
      </c>
      <c r="J73" s="76">
        <v>1</v>
      </c>
      <c r="K73" s="76">
        <v>1</v>
      </c>
      <c r="L73" s="76">
        <v>1</v>
      </c>
      <c r="M73" s="76"/>
      <c r="N73" s="76">
        <v>1</v>
      </c>
      <c r="O73" s="76"/>
      <c r="P73" s="76" cm="1">
        <f t="array" ref="P73">_xlfn.SWITCH(F73,"High",1,"Medium",0.5,"Low",0.25,0)</f>
        <v>1</v>
      </c>
      <c r="Q73" s="209">
        <f t="shared" si="6"/>
        <v>0.7142857142857143</v>
      </c>
      <c r="R73" s="209" cm="1">
        <f t="array" ref="R73">_xlfn.IFS(H73&lt;=0.4,0.4,H73&lt;=0.6,0.6,H73&lt;=0.8,0.8,H73&lt;=1,1)</f>
        <v>0.8</v>
      </c>
      <c r="S73" s="210" cm="1">
        <f t="array" ref="S73">P73*Q73*R73/MAX($P$5:$P$73*$Q$5:$Q$73*$R$5:$R$73)</f>
        <v>0.57142857142857151</v>
      </c>
      <c r="T73" s="177"/>
      <c r="U73" s="177"/>
      <c r="V73" s="177"/>
      <c r="W73" s="177"/>
      <c r="X73" s="177"/>
      <c r="Y73" s="178"/>
      <c r="Z73" s="178"/>
      <c r="AA73" s="255"/>
      <c r="AB73" s="255"/>
      <c r="AC73" s="255"/>
      <c r="AD73" s="255"/>
      <c r="AE73" s="255"/>
      <c r="AF73" s="211">
        <f t="shared" si="7"/>
        <v>0</v>
      </c>
      <c r="AG73" s="103" t="s">
        <v>73</v>
      </c>
      <c r="AH73" s="110">
        <v>78</v>
      </c>
      <c r="AI73" s="104" t="s">
        <v>283</v>
      </c>
      <c r="AJ73" s="104" t="s">
        <v>126</v>
      </c>
      <c r="AK73" s="104" t="s">
        <v>602</v>
      </c>
      <c r="AL73" s="104">
        <v>2</v>
      </c>
      <c r="AM73" s="104">
        <v>5</v>
      </c>
      <c r="AN73" s="105">
        <v>12</v>
      </c>
    </row>
  </sheetData>
  <sheetProtection algorithmName="SHA-1" hashValue="6+9zn5PC3VNgrLXQg+Zxok8/blY=" saltValue="W6xtYpUBviqLb9Ok18nHZw==" spinCount="100000" sheet="1" formatColumns="0" autoFilter="0" pivotTables="0"/>
  <protectedRanges>
    <protectedRange sqref="AA4:AE4 T5:AE73" name="C2"/>
  </protectedRanges>
  <autoFilter ref="A4:AN73" xr:uid="{A0FDCA5A-9A41-49CF-AD9A-F548168AB504}"/>
  <mergeCells count="25">
    <mergeCell ref="A64:A73"/>
    <mergeCell ref="B15:B16"/>
    <mergeCell ref="B17:B18"/>
    <mergeCell ref="B20:B23"/>
    <mergeCell ref="B24:B25"/>
    <mergeCell ref="B41:B42"/>
    <mergeCell ref="B43:B45"/>
    <mergeCell ref="B46:B47"/>
    <mergeCell ref="B50:B51"/>
    <mergeCell ref="B71:B72"/>
    <mergeCell ref="B64:B65"/>
    <mergeCell ref="B67:B68"/>
    <mergeCell ref="AG2:AN3"/>
    <mergeCell ref="A5:A28"/>
    <mergeCell ref="A29:A34"/>
    <mergeCell ref="A35:A51"/>
    <mergeCell ref="A52:A63"/>
    <mergeCell ref="B61:B62"/>
    <mergeCell ref="C1:AF1"/>
    <mergeCell ref="AA2:AE3"/>
    <mergeCell ref="B32:B33"/>
    <mergeCell ref="B35:B37"/>
    <mergeCell ref="B5:B9"/>
    <mergeCell ref="B10:B11"/>
    <mergeCell ref="B13:B14"/>
  </mergeCells>
  <conditionalFormatting sqref="A5 A29 A35 A52 A64">
    <cfRule type="expression" dxfId="42" priority="6">
      <formula>IF(A5&lt;&gt;"",TRUE,FALSE)</formula>
    </cfRule>
    <cfRule type="expression" dxfId="41" priority="7">
      <formula>IF(A5="",TRUE,FALSE)</formula>
    </cfRule>
  </conditionalFormatting>
  <conditionalFormatting sqref="B5:C5 C6:C9 B10:C10 C11 B12:C13 C14 B15:C15 C16 B17:C17 C18 B19:C20 C21:C23 B24:C24 C25 B26:C32 C33 B34:C35 C36:C37 B38:C41 C42 B43:C43 C44:C45 B46:C46 C47 B48:C50 C51 B52:C61 C62 B63:C64 C65 B66:C67 C68 B69:C71 C72 B73:C73">
    <cfRule type="expression" dxfId="40" priority="8">
      <formula>IF(B5&lt;&gt;"",TRUE,FALSE)</formula>
    </cfRule>
    <cfRule type="expression" dxfId="39" priority="9">
      <formula>IF(B5="",TRUE,FALSE)</formula>
    </cfRule>
  </conditionalFormatting>
  <conditionalFormatting sqref="Y5:Y73">
    <cfRule type="cellIs" dxfId="38" priority="1" operator="equal">
      <formula>3</formula>
    </cfRule>
    <cfRule type="cellIs" dxfId="37" priority="2" operator="equal">
      <formula>2</formula>
    </cfRule>
    <cfRule type="cellIs" dxfId="36" priority="3" operator="equal">
      <formula>1</formula>
    </cfRule>
  </conditionalFormatting>
  <dataValidations count="1">
    <dataValidation type="list" allowBlank="1" showInputMessage="1" showErrorMessage="1" sqref="Y5:Y73" xr:uid="{389B4C88-7325-4E84-A841-5229E6D75780}">
      <formula1>"1,2,3"</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59E55-DFAE-4875-902D-FD1DB919AFC3}">
  <sheetPr>
    <tabColor theme="3" tint="0.39997558519241921"/>
  </sheetPr>
  <dimension ref="A1:AR25"/>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88" customWidth="1"/>
    <col min="3" max="3" width="13.42578125" style="52" customWidth="1"/>
    <col min="4" max="4" width="30.42578125" style="218"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7109375" style="90" customWidth="1" collapsed="1"/>
    <col min="21" max="24" width="55.7109375" style="90" customWidth="1"/>
    <col min="25" max="25" width="25.7109375" style="59" customWidth="1"/>
    <col min="26" max="26" width="39.42578125" style="59" customWidth="1"/>
    <col min="27" max="31" width="23.85546875" style="59" customWidth="1" outlineLevel="1"/>
    <col min="32" max="32" width="25.42578125" style="90" customWidth="1"/>
    <col min="33" max="33" width="20.7109375" style="59" hidden="1" customWidth="1" outlineLevel="1"/>
    <col min="34" max="34" width="8.85546875" style="59" hidden="1" customWidth="1" outlineLevel="1"/>
    <col min="35" max="35" width="13.28515625" style="59" hidden="1" customWidth="1" outlineLevel="1"/>
    <col min="36" max="37" width="21.42578125" style="59" hidden="1" customWidth="1" outlineLevel="1"/>
    <col min="38"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339</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O1" s="74"/>
      <c r="AP1" s="74"/>
      <c r="AQ1" s="257"/>
      <c r="AR1" s="74"/>
    </row>
    <row r="2" spans="1:44" s="74" customFormat="1" ht="20.25" customHeight="1" x14ac:dyDescent="0.25">
      <c r="A2" s="269" t="s">
        <v>1</v>
      </c>
      <c r="B2" s="197"/>
      <c r="C2" s="197"/>
      <c r="D2" s="216"/>
      <c r="E2" s="192"/>
      <c r="F2" s="192"/>
      <c r="G2" s="192"/>
      <c r="H2" s="192"/>
      <c r="I2" s="192"/>
      <c r="J2" s="192"/>
      <c r="K2" s="192"/>
      <c r="L2" s="192"/>
      <c r="M2" s="192"/>
      <c r="N2" s="192"/>
      <c r="O2" s="192"/>
      <c r="P2" s="186" t="s">
        <v>395</v>
      </c>
      <c r="Q2" s="187"/>
      <c r="R2" s="188"/>
      <c r="S2" s="193"/>
      <c r="T2" s="194"/>
      <c r="U2" s="194"/>
      <c r="V2" s="194"/>
      <c r="W2" s="194"/>
      <c r="X2" s="194"/>
      <c r="Y2" s="165"/>
      <c r="Z2" s="165"/>
      <c r="AA2" s="325" t="s">
        <v>239</v>
      </c>
      <c r="AB2" s="325"/>
      <c r="AC2" s="325"/>
      <c r="AD2" s="325"/>
      <c r="AE2" s="325"/>
      <c r="AF2" s="165"/>
      <c r="AG2" s="335" t="s">
        <v>240</v>
      </c>
      <c r="AH2" s="336"/>
      <c r="AI2" s="336"/>
      <c r="AJ2" s="336"/>
      <c r="AK2" s="336"/>
      <c r="AL2" s="336"/>
      <c r="AM2" s="336"/>
      <c r="AN2" s="337"/>
      <c r="AQ2" s="257">
        <v>1</v>
      </c>
    </row>
    <row r="3" spans="1:44" s="138" customFormat="1" ht="20.25" customHeight="1" thickBot="1" x14ac:dyDescent="0.25">
      <c r="A3" s="195"/>
      <c r="B3" s="215"/>
      <c r="C3" s="145"/>
      <c r="D3" s="217"/>
      <c r="E3" s="136"/>
      <c r="F3" s="137"/>
      <c r="G3" s="137"/>
      <c r="H3" s="146"/>
      <c r="I3" s="141">
        <v>1</v>
      </c>
      <c r="J3" s="142">
        <v>1</v>
      </c>
      <c r="K3" s="142">
        <v>1</v>
      </c>
      <c r="L3" s="142">
        <v>1</v>
      </c>
      <c r="M3" s="142">
        <v>1</v>
      </c>
      <c r="N3" s="142">
        <v>1</v>
      </c>
      <c r="O3" s="143">
        <v>1</v>
      </c>
      <c r="P3" s="189"/>
      <c r="Q3" s="190"/>
      <c r="R3" s="191"/>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4" s="122" customFormat="1" ht="65.25" customHeight="1" thickBot="1" x14ac:dyDescent="0.3">
      <c r="A4" s="200" t="s">
        <v>78</v>
      </c>
      <c r="B4" s="201" t="s">
        <v>396</v>
      </c>
      <c r="C4" s="227" t="s">
        <v>248</v>
      </c>
      <c r="D4" s="202" t="s">
        <v>397</v>
      </c>
      <c r="E4" s="227" t="s">
        <v>249</v>
      </c>
      <c r="F4" s="227" t="s">
        <v>251</v>
      </c>
      <c r="G4" s="227" t="s">
        <v>398</v>
      </c>
      <c r="H4" s="227" t="s">
        <v>252</v>
      </c>
      <c r="I4" s="227" t="s">
        <v>399</v>
      </c>
      <c r="J4" s="227" t="s">
        <v>400</v>
      </c>
      <c r="K4" s="227" t="s">
        <v>401</v>
      </c>
      <c r="L4" s="227" t="s">
        <v>402</v>
      </c>
      <c r="M4" s="227" t="s">
        <v>403</v>
      </c>
      <c r="N4" s="227" t="s">
        <v>404</v>
      </c>
      <c r="O4" s="227" t="s">
        <v>405</v>
      </c>
      <c r="P4" s="227" t="s">
        <v>406</v>
      </c>
      <c r="Q4" s="227" t="s">
        <v>407</v>
      </c>
      <c r="R4" s="227" t="s">
        <v>408</v>
      </c>
      <c r="S4" s="228"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18" t="s">
        <v>397</v>
      </c>
      <c r="AH4" s="119" t="s">
        <v>248</v>
      </c>
      <c r="AI4" s="120" t="s">
        <v>77</v>
      </c>
      <c r="AJ4" s="120" t="s">
        <v>78</v>
      </c>
      <c r="AK4" s="120" t="s">
        <v>396</v>
      </c>
      <c r="AL4" s="120" t="s">
        <v>415</v>
      </c>
      <c r="AM4" s="120" t="s">
        <v>416</v>
      </c>
      <c r="AN4" s="121" t="s">
        <v>417</v>
      </c>
      <c r="AQ4" s="122">
        <v>3</v>
      </c>
    </row>
    <row r="5" spans="1:44" ht="72" x14ac:dyDescent="0.25">
      <c r="A5" s="341" t="str">
        <f t="shared" ref="A5" si="0">IF(AJ4&lt;&gt;AJ5,AJ5,"")</f>
        <v>Warehouse Management</v>
      </c>
      <c r="B5" s="298" t="str">
        <f t="shared" ref="B5" si="1">IF(AK4&lt;&gt;AK5,AK5,"")</f>
        <v>Receiving SOP </v>
      </c>
      <c r="C5" s="219">
        <v>1</v>
      </c>
      <c r="D5" s="220" t="s">
        <v>71</v>
      </c>
      <c r="E5" s="221" t="s">
        <v>603</v>
      </c>
      <c r="F5" s="222" t="s">
        <v>290</v>
      </c>
      <c r="G5" s="222" t="s">
        <v>440</v>
      </c>
      <c r="H5" s="223">
        <f>INDEX('B. Maturity Model Grading'!$I$4:$I$33,MATCH(AJ5,'B. Maturity Model Grading'!$H$4:$H$33,0))</f>
        <v>0.30864197530864196</v>
      </c>
      <c r="I5" s="224"/>
      <c r="J5" s="224">
        <v>1</v>
      </c>
      <c r="K5" s="224"/>
      <c r="L5" s="224"/>
      <c r="M5" s="224">
        <v>1</v>
      </c>
      <c r="N5" s="224"/>
      <c r="O5" s="224">
        <v>1</v>
      </c>
      <c r="P5" s="224" cm="1">
        <f t="array" ref="P5">_xlfn.SWITCH(F5,"High",1,"Medium",0.5,"Low",0.25,0)</f>
        <v>0.25</v>
      </c>
      <c r="Q5" s="225">
        <f t="shared" ref="Q5:Q25" si="2">SUMPRODUCT(I5:O5,$I$3:$O$3)/SUM($I$3:$O$3)</f>
        <v>0.42857142857142855</v>
      </c>
      <c r="R5" s="225" cm="1">
        <f t="array" ref="R5">_xlfn.IFS(H5&lt;=0.4,0.4,H5&lt;=0.6,0.6,H5&lt;=0.8,0.8,H5&lt;=1,1)</f>
        <v>0.4</v>
      </c>
      <c r="S5" s="226" cm="1">
        <f t="array" ref="S5">P5*Q5*R5/MAX($P$5:$P$25*$Q$5:$Q$25*$R$5:$R$25)</f>
        <v>4.2857142857142858E-2</v>
      </c>
      <c r="T5" s="177"/>
      <c r="U5" s="177"/>
      <c r="V5" s="177"/>
      <c r="W5" s="177"/>
      <c r="X5" s="177"/>
      <c r="Y5" s="178"/>
      <c r="Z5" s="178"/>
      <c r="AA5" s="255"/>
      <c r="AB5" s="255"/>
      <c r="AC5" s="255"/>
      <c r="AD5" s="255"/>
      <c r="AE5" s="255"/>
      <c r="AF5" s="211">
        <f t="shared" ref="AF5:AF25" si="3">IFERROR(S5*Y5,"N/A")</f>
        <v>0</v>
      </c>
      <c r="AG5" s="106" t="s">
        <v>71</v>
      </c>
      <c r="AH5" s="107">
        <v>239</v>
      </c>
      <c r="AI5" s="108" t="s">
        <v>339</v>
      </c>
      <c r="AJ5" s="108" t="s">
        <v>137</v>
      </c>
      <c r="AK5" s="108" t="s">
        <v>604</v>
      </c>
      <c r="AL5" s="108">
        <v>3</v>
      </c>
      <c r="AM5" s="108">
        <v>1</v>
      </c>
      <c r="AN5" s="109">
        <v>1</v>
      </c>
    </row>
    <row r="6" spans="1:44" ht="54" x14ac:dyDescent="0.25">
      <c r="A6" s="342"/>
      <c r="B6" s="298" t="str">
        <f t="shared" ref="B6:B24" si="4">IF(AK5&lt;&gt;AK6,AK6,"")</f>
        <v>Order Picking and Fulfillment SOP </v>
      </c>
      <c r="C6" s="213">
        <v>2</v>
      </c>
      <c r="D6" s="214" t="s">
        <v>71</v>
      </c>
      <c r="E6" s="208" t="s">
        <v>605</v>
      </c>
      <c r="F6" s="175" t="s">
        <v>276</v>
      </c>
      <c r="G6" s="175" t="s">
        <v>440</v>
      </c>
      <c r="H6" s="181">
        <f>INDEX('B. Maturity Model Grading'!$I$4:$I$33,MATCH(AJ6,'B. Maturity Model Grading'!$H$4:$H$33,0))</f>
        <v>0.30864197530864196</v>
      </c>
      <c r="I6" s="76">
        <v>1</v>
      </c>
      <c r="J6" s="76"/>
      <c r="K6" s="76">
        <v>1</v>
      </c>
      <c r="L6" s="76"/>
      <c r="M6" s="76">
        <v>1</v>
      </c>
      <c r="N6" s="76">
        <v>1</v>
      </c>
      <c r="O6" s="76"/>
      <c r="P6" s="76" cm="1">
        <f t="array" ref="P6">_xlfn.SWITCH(F6,"High",1,"Medium",0.5,"Low",0.25,0)</f>
        <v>0.5</v>
      </c>
      <c r="Q6" s="209">
        <f t="shared" si="2"/>
        <v>0.5714285714285714</v>
      </c>
      <c r="R6" s="209" cm="1">
        <f t="array" ref="R6">_xlfn.IFS(H6&lt;=0.4,0.4,H6&lt;=0.6,0.6,H6&lt;=0.8,0.8,H6&lt;=1,1)</f>
        <v>0.4</v>
      </c>
      <c r="S6" s="210" cm="1">
        <f t="array" ref="S6">P6*Q6*R6/MAX($P$5:$P$25*$Q$5:$Q$25*$R$5:$R$25)</f>
        <v>0.11428571428571428</v>
      </c>
      <c r="T6" s="177"/>
      <c r="U6" s="177"/>
      <c r="V6" s="177"/>
      <c r="W6" s="177"/>
      <c r="X6" s="177"/>
      <c r="Y6" s="178"/>
      <c r="Z6" s="178"/>
      <c r="AA6" s="255"/>
      <c r="AB6" s="255"/>
      <c r="AC6" s="255"/>
      <c r="AD6" s="255"/>
      <c r="AE6" s="255"/>
      <c r="AF6" s="211">
        <f t="shared" si="3"/>
        <v>0</v>
      </c>
      <c r="AG6" s="98" t="s">
        <v>71</v>
      </c>
      <c r="AH6" s="99">
        <v>247</v>
      </c>
      <c r="AI6" s="100" t="s">
        <v>339</v>
      </c>
      <c r="AJ6" s="100" t="s">
        <v>137</v>
      </c>
      <c r="AK6" s="100" t="s">
        <v>606</v>
      </c>
      <c r="AL6" s="100">
        <v>3</v>
      </c>
      <c r="AM6" s="100">
        <v>1</v>
      </c>
      <c r="AN6" s="101">
        <v>3</v>
      </c>
    </row>
    <row r="7" spans="1:44" ht="54" x14ac:dyDescent="0.25">
      <c r="A7" s="342"/>
      <c r="B7" s="344" t="str">
        <f t="shared" si="4"/>
        <v>Alignment with Supply Chain Resiliency Goals</v>
      </c>
      <c r="C7" s="219">
        <v>3</v>
      </c>
      <c r="D7" s="214" t="s">
        <v>73</v>
      </c>
      <c r="E7" s="208" t="s">
        <v>607</v>
      </c>
      <c r="F7" s="175" t="s">
        <v>276</v>
      </c>
      <c r="G7" s="175" t="s">
        <v>428</v>
      </c>
      <c r="H7" s="181">
        <f>INDEX('B. Maturity Model Grading'!$I$4:$I$33,MATCH(AJ7,'B. Maturity Model Grading'!$H$4:$H$33,0))</f>
        <v>0.30864197530864196</v>
      </c>
      <c r="I7" s="76">
        <v>1</v>
      </c>
      <c r="J7" s="76">
        <v>1</v>
      </c>
      <c r="K7" s="76">
        <v>1</v>
      </c>
      <c r="L7" s="76">
        <v>1</v>
      </c>
      <c r="M7" s="76">
        <v>1</v>
      </c>
      <c r="N7" s="76">
        <v>1</v>
      </c>
      <c r="O7" s="76">
        <v>1</v>
      </c>
      <c r="P7" s="76" cm="1">
        <f t="array" ref="P7">_xlfn.SWITCH(F7,"High",1,"Medium",0.5,"Low",0.25,0)</f>
        <v>0.5</v>
      </c>
      <c r="Q7" s="209">
        <f t="shared" si="2"/>
        <v>1</v>
      </c>
      <c r="R7" s="209" cm="1">
        <f t="array" ref="R7">_xlfn.IFS(H7&lt;=0.4,0.4,H7&lt;=0.6,0.6,H7&lt;=0.8,0.8,H7&lt;=1,1)</f>
        <v>0.4</v>
      </c>
      <c r="S7" s="210" cm="1">
        <f t="array" ref="S7">P7*Q7*R7/MAX($P$5:$P$25*$Q$5:$Q$25*$R$5:$R$25)</f>
        <v>0.2</v>
      </c>
      <c r="T7" s="177"/>
      <c r="U7" s="177"/>
      <c r="V7" s="177"/>
      <c r="W7" s="177"/>
      <c r="X7" s="177"/>
      <c r="Y7" s="178"/>
      <c r="Z7" s="178"/>
      <c r="AA7" s="255"/>
      <c r="AB7" s="255"/>
      <c r="AC7" s="255"/>
      <c r="AD7" s="255"/>
      <c r="AE7" s="255"/>
      <c r="AF7" s="211">
        <f t="shared" si="3"/>
        <v>0</v>
      </c>
      <c r="AG7" s="98" t="s">
        <v>73</v>
      </c>
      <c r="AH7" s="102">
        <v>103</v>
      </c>
      <c r="AI7" s="100" t="s">
        <v>339</v>
      </c>
      <c r="AJ7" s="100" t="s">
        <v>137</v>
      </c>
      <c r="AK7" s="100" t="s">
        <v>608</v>
      </c>
      <c r="AL7" s="100">
        <v>3</v>
      </c>
      <c r="AM7" s="100">
        <v>1</v>
      </c>
      <c r="AN7" s="101">
        <v>16</v>
      </c>
    </row>
    <row r="8" spans="1:44" ht="54" x14ac:dyDescent="0.25">
      <c r="A8" s="343"/>
      <c r="B8" s="347"/>
      <c r="C8" s="213">
        <v>4</v>
      </c>
      <c r="D8" s="214" t="s">
        <v>73</v>
      </c>
      <c r="E8" s="208" t="s">
        <v>609</v>
      </c>
      <c r="F8" s="175" t="s">
        <v>276</v>
      </c>
      <c r="G8" s="175" t="s">
        <v>428</v>
      </c>
      <c r="H8" s="181">
        <f>INDEX('B. Maturity Model Grading'!$I$4:$I$33,MATCH(AJ8,'B. Maturity Model Grading'!$H$4:$H$33,0))</f>
        <v>0.30864197530864196</v>
      </c>
      <c r="I8" s="76">
        <v>1</v>
      </c>
      <c r="J8" s="76">
        <v>1</v>
      </c>
      <c r="K8" s="76">
        <v>1</v>
      </c>
      <c r="L8" s="76">
        <v>1</v>
      </c>
      <c r="M8" s="76">
        <v>1</v>
      </c>
      <c r="N8" s="76">
        <v>1</v>
      </c>
      <c r="O8" s="76">
        <v>1</v>
      </c>
      <c r="P8" s="76" cm="1">
        <f t="array" ref="P8">_xlfn.SWITCH(F8,"High",1,"Medium",0.5,"Low",0.25,0)</f>
        <v>0.5</v>
      </c>
      <c r="Q8" s="209">
        <f t="shared" si="2"/>
        <v>1</v>
      </c>
      <c r="R8" s="209" cm="1">
        <f t="array" ref="R8">_xlfn.IFS(H8&lt;=0.4,0.4,H8&lt;=0.6,0.6,H8&lt;=0.8,0.8,H8&lt;=1,1)</f>
        <v>0.4</v>
      </c>
      <c r="S8" s="210" cm="1">
        <f t="array" ref="S8">P8*Q8*R8/MAX($P$5:$P$25*$Q$5:$Q$25*$R$5:$R$25)</f>
        <v>0.2</v>
      </c>
      <c r="T8" s="177"/>
      <c r="U8" s="177"/>
      <c r="V8" s="177"/>
      <c r="W8" s="177"/>
      <c r="X8" s="177"/>
      <c r="Y8" s="178"/>
      <c r="Z8" s="178"/>
      <c r="AA8" s="255"/>
      <c r="AB8" s="255"/>
      <c r="AC8" s="255"/>
      <c r="AD8" s="255"/>
      <c r="AE8" s="255"/>
      <c r="AF8" s="211">
        <f t="shared" si="3"/>
        <v>0</v>
      </c>
      <c r="AG8" s="98" t="s">
        <v>73</v>
      </c>
      <c r="AH8" s="102">
        <v>104</v>
      </c>
      <c r="AI8" s="100" t="s">
        <v>339</v>
      </c>
      <c r="AJ8" s="100" t="s">
        <v>137</v>
      </c>
      <c r="AK8" s="100" t="s">
        <v>608</v>
      </c>
      <c r="AL8" s="100">
        <v>3</v>
      </c>
      <c r="AM8" s="100">
        <v>1</v>
      </c>
      <c r="AN8" s="101">
        <v>16</v>
      </c>
    </row>
    <row r="9" spans="1:44" ht="54" x14ac:dyDescent="0.25">
      <c r="A9" s="341" t="str">
        <f t="shared" ref="A9:A21" si="5">IF(AJ8&lt;&gt;AJ9,AJ9,"")</f>
        <v>End-to-End Network Design</v>
      </c>
      <c r="B9" s="298" t="str">
        <f t="shared" si="4"/>
        <v>Network Design and Optimization SOP </v>
      </c>
      <c r="C9" s="219">
        <v>5</v>
      </c>
      <c r="D9" s="214" t="s">
        <v>71</v>
      </c>
      <c r="E9" s="208" t="s">
        <v>610</v>
      </c>
      <c r="F9" s="175" t="s">
        <v>268</v>
      </c>
      <c r="G9" s="175" t="s">
        <v>428</v>
      </c>
      <c r="H9" s="181">
        <f>INDEX('B. Maturity Model Grading'!$I$4:$I$33,MATCH(AJ9,'B. Maturity Model Grading'!$H$4:$H$33,0))</f>
        <v>0.83950617283950613</v>
      </c>
      <c r="I9" s="76"/>
      <c r="J9" s="76">
        <v>1</v>
      </c>
      <c r="K9" s="76">
        <v>1</v>
      </c>
      <c r="L9" s="76"/>
      <c r="M9" s="76"/>
      <c r="N9" s="76"/>
      <c r="O9" s="76">
        <v>1</v>
      </c>
      <c r="P9" s="76" cm="1">
        <f t="array" ref="P9">_xlfn.SWITCH(F9,"High",1,"Medium",0.5,"Low",0.25,0)</f>
        <v>1</v>
      </c>
      <c r="Q9" s="209">
        <f t="shared" si="2"/>
        <v>0.42857142857142855</v>
      </c>
      <c r="R9" s="209" cm="1">
        <f t="array" ref="R9">_xlfn.IFS(H9&lt;=0.4,0.4,H9&lt;=0.6,0.6,H9&lt;=0.8,0.8,H9&lt;=1,1)</f>
        <v>1</v>
      </c>
      <c r="S9" s="210" cm="1">
        <f t="array" ref="S9">P9*Q9*R9/MAX($P$5:$P$25*$Q$5:$Q$25*$R$5:$R$25)</f>
        <v>0.42857142857142855</v>
      </c>
      <c r="T9" s="177"/>
      <c r="U9" s="177"/>
      <c r="V9" s="177"/>
      <c r="W9" s="177"/>
      <c r="X9" s="177"/>
      <c r="Y9" s="178"/>
      <c r="Z9" s="178"/>
      <c r="AA9" s="255"/>
      <c r="AB9" s="255"/>
      <c r="AC9" s="255"/>
      <c r="AD9" s="255"/>
      <c r="AE9" s="255"/>
      <c r="AF9" s="211">
        <f t="shared" si="3"/>
        <v>0</v>
      </c>
      <c r="AG9" s="98" t="s">
        <v>71</v>
      </c>
      <c r="AH9" s="99">
        <v>260</v>
      </c>
      <c r="AI9" s="100" t="s">
        <v>339</v>
      </c>
      <c r="AJ9" s="100" t="s">
        <v>142</v>
      </c>
      <c r="AK9" s="100" t="s">
        <v>611</v>
      </c>
      <c r="AL9" s="100">
        <v>3</v>
      </c>
      <c r="AM9" s="100">
        <v>2</v>
      </c>
      <c r="AN9" s="101">
        <v>1</v>
      </c>
    </row>
    <row r="10" spans="1:44" ht="90" x14ac:dyDescent="0.25">
      <c r="A10" s="342"/>
      <c r="B10" s="298" t="str">
        <f t="shared" si="4"/>
        <v>Distribution Center Placement and Optimization SOP </v>
      </c>
      <c r="C10" s="213">
        <v>6</v>
      </c>
      <c r="D10" s="214" t="s">
        <v>71</v>
      </c>
      <c r="E10" s="208" t="s">
        <v>612</v>
      </c>
      <c r="F10" s="175" t="s">
        <v>268</v>
      </c>
      <c r="G10" s="175" t="s">
        <v>428</v>
      </c>
      <c r="H10" s="181">
        <f>INDEX('B. Maturity Model Grading'!$I$4:$I$33,MATCH(AJ10,'B. Maturity Model Grading'!$H$4:$H$33,0))</f>
        <v>0.83950617283950613</v>
      </c>
      <c r="I10" s="76"/>
      <c r="J10" s="76">
        <v>1</v>
      </c>
      <c r="K10" s="76"/>
      <c r="L10" s="76">
        <v>1</v>
      </c>
      <c r="M10" s="76">
        <v>1</v>
      </c>
      <c r="N10" s="76">
        <v>1</v>
      </c>
      <c r="O10" s="76">
        <v>1</v>
      </c>
      <c r="P10" s="76" cm="1">
        <f t="array" ref="P10">_xlfn.SWITCH(F10,"High",1,"Medium",0.5,"Low",0.25,0)</f>
        <v>1</v>
      </c>
      <c r="Q10" s="209">
        <f t="shared" si="2"/>
        <v>0.7142857142857143</v>
      </c>
      <c r="R10" s="209" cm="1">
        <f t="array" ref="R10">_xlfn.IFS(H10&lt;=0.4,0.4,H10&lt;=0.6,0.6,H10&lt;=0.8,0.8,H10&lt;=1,1)</f>
        <v>1</v>
      </c>
      <c r="S10" s="210" cm="1">
        <f t="array" ref="S10">P10*Q10*R10/MAX($P$5:$P$25*$Q$5:$Q$25*$R$5:$R$25)</f>
        <v>0.7142857142857143</v>
      </c>
      <c r="T10" s="177"/>
      <c r="U10" s="177"/>
      <c r="V10" s="177"/>
      <c r="W10" s="177"/>
      <c r="X10" s="177"/>
      <c r="Y10" s="178"/>
      <c r="Z10" s="178"/>
      <c r="AA10" s="255"/>
      <c r="AB10" s="255"/>
      <c r="AC10" s="255"/>
      <c r="AD10" s="255"/>
      <c r="AE10" s="255"/>
      <c r="AF10" s="211">
        <f t="shared" si="3"/>
        <v>0</v>
      </c>
      <c r="AG10" s="98" t="s">
        <v>71</v>
      </c>
      <c r="AH10" s="99">
        <v>265</v>
      </c>
      <c r="AI10" s="100" t="s">
        <v>339</v>
      </c>
      <c r="AJ10" s="100" t="s">
        <v>142</v>
      </c>
      <c r="AK10" s="100" t="s">
        <v>613</v>
      </c>
      <c r="AL10" s="100">
        <v>3</v>
      </c>
      <c r="AM10" s="100">
        <v>2</v>
      </c>
      <c r="AN10" s="101">
        <v>3</v>
      </c>
    </row>
    <row r="11" spans="1:44" ht="72" customHeight="1" x14ac:dyDescent="0.25">
      <c r="A11" s="342"/>
      <c r="B11" s="298" t="str">
        <f t="shared" si="4"/>
        <v>Transportation Network Management SOP </v>
      </c>
      <c r="C11" s="219">
        <v>7</v>
      </c>
      <c r="D11" s="214" t="s">
        <v>71</v>
      </c>
      <c r="E11" s="208" t="s">
        <v>614</v>
      </c>
      <c r="F11" s="175" t="s">
        <v>268</v>
      </c>
      <c r="G11" s="175" t="s">
        <v>428</v>
      </c>
      <c r="H11" s="181">
        <f>INDEX('B. Maturity Model Grading'!$I$4:$I$33,MATCH(AJ11,'B. Maturity Model Grading'!$H$4:$H$33,0))</f>
        <v>0.83950617283950613</v>
      </c>
      <c r="I11" s="76"/>
      <c r="J11" s="76"/>
      <c r="K11" s="76">
        <v>1</v>
      </c>
      <c r="L11" s="76">
        <v>1</v>
      </c>
      <c r="M11" s="76">
        <v>1</v>
      </c>
      <c r="N11" s="76"/>
      <c r="O11" s="76">
        <v>1</v>
      </c>
      <c r="P11" s="76" cm="1">
        <f t="array" ref="P11">_xlfn.SWITCH(F11,"High",1,"Medium",0.5,"Low",0.25,0)</f>
        <v>1</v>
      </c>
      <c r="Q11" s="209">
        <f t="shared" si="2"/>
        <v>0.5714285714285714</v>
      </c>
      <c r="R11" s="209" cm="1">
        <f t="array" ref="R11">_xlfn.IFS(H11&lt;=0.4,0.4,H11&lt;=0.6,0.6,H11&lt;=0.8,0.8,H11&lt;=1,1)</f>
        <v>1</v>
      </c>
      <c r="S11" s="210" cm="1">
        <f t="array" ref="S11">P11*Q11*R11/MAX($P$5:$P$25*$Q$5:$Q$25*$R$5:$R$25)</f>
        <v>0.5714285714285714</v>
      </c>
      <c r="T11" s="177"/>
      <c r="U11" s="177"/>
      <c r="V11" s="177"/>
      <c r="W11" s="177"/>
      <c r="X11" s="177"/>
      <c r="Y11" s="178"/>
      <c r="Z11" s="178"/>
      <c r="AA11" s="255"/>
      <c r="AB11" s="255"/>
      <c r="AC11" s="255"/>
      <c r="AD11" s="255"/>
      <c r="AE11" s="255"/>
      <c r="AF11" s="211">
        <f t="shared" si="3"/>
        <v>0</v>
      </c>
      <c r="AG11" s="98" t="s">
        <v>71</v>
      </c>
      <c r="AH11" s="99">
        <v>268</v>
      </c>
      <c r="AI11" s="100" t="s">
        <v>339</v>
      </c>
      <c r="AJ11" s="100" t="s">
        <v>142</v>
      </c>
      <c r="AK11" s="100" t="s">
        <v>615</v>
      </c>
      <c r="AL11" s="100">
        <v>3</v>
      </c>
      <c r="AM11" s="100">
        <v>2</v>
      </c>
      <c r="AN11" s="101">
        <v>4</v>
      </c>
    </row>
    <row r="12" spans="1:44" ht="72" x14ac:dyDescent="0.25">
      <c r="A12" s="342"/>
      <c r="B12" s="298" t="str">
        <f t="shared" si="4"/>
        <v>Inventory Deployment and Management SOP </v>
      </c>
      <c r="C12" s="213">
        <v>8</v>
      </c>
      <c r="D12" s="214" t="s">
        <v>71</v>
      </c>
      <c r="E12" s="208" t="s">
        <v>616</v>
      </c>
      <c r="F12" s="175" t="s">
        <v>276</v>
      </c>
      <c r="G12" s="175" t="s">
        <v>440</v>
      </c>
      <c r="H12" s="181">
        <f>INDEX('B. Maturity Model Grading'!$I$4:$I$33,MATCH(AJ12,'B. Maturity Model Grading'!$H$4:$H$33,0))</f>
        <v>0.83950617283950613</v>
      </c>
      <c r="I12" s="76"/>
      <c r="J12" s="76">
        <v>1</v>
      </c>
      <c r="K12" s="76"/>
      <c r="L12" s="76">
        <v>1</v>
      </c>
      <c r="M12" s="76">
        <v>1</v>
      </c>
      <c r="N12" s="76"/>
      <c r="O12" s="76">
        <v>1</v>
      </c>
      <c r="P12" s="76" cm="1">
        <f t="array" ref="P12">_xlfn.SWITCH(F12,"High",1,"Medium",0.5,"Low",0.25,0)</f>
        <v>0.5</v>
      </c>
      <c r="Q12" s="209">
        <f t="shared" si="2"/>
        <v>0.5714285714285714</v>
      </c>
      <c r="R12" s="209" cm="1">
        <f t="array" ref="R12">_xlfn.IFS(H12&lt;=0.4,0.4,H12&lt;=0.6,0.6,H12&lt;=0.8,0.8,H12&lt;=1,1)</f>
        <v>1</v>
      </c>
      <c r="S12" s="210" cm="1">
        <f t="array" ref="S12">P12*Q12*R12/MAX($P$5:$P$25*$Q$5:$Q$25*$R$5:$R$25)</f>
        <v>0.2857142857142857</v>
      </c>
      <c r="T12" s="177"/>
      <c r="U12" s="177"/>
      <c r="V12" s="177"/>
      <c r="W12" s="177"/>
      <c r="X12" s="177"/>
      <c r="Y12" s="178"/>
      <c r="Z12" s="178"/>
      <c r="AA12" s="255"/>
      <c r="AB12" s="255"/>
      <c r="AC12" s="255"/>
      <c r="AD12" s="255"/>
      <c r="AE12" s="255"/>
      <c r="AF12" s="211">
        <f t="shared" si="3"/>
        <v>0</v>
      </c>
      <c r="AG12" s="98" t="s">
        <v>71</v>
      </c>
      <c r="AH12" s="99">
        <v>271</v>
      </c>
      <c r="AI12" s="100" t="s">
        <v>339</v>
      </c>
      <c r="AJ12" s="100" t="s">
        <v>142</v>
      </c>
      <c r="AK12" s="100" t="s">
        <v>617</v>
      </c>
      <c r="AL12" s="100">
        <v>3</v>
      </c>
      <c r="AM12" s="100">
        <v>2</v>
      </c>
      <c r="AN12" s="101">
        <v>5</v>
      </c>
    </row>
    <row r="13" spans="1:44" ht="108" x14ac:dyDescent="0.25">
      <c r="A13" s="342"/>
      <c r="B13" s="344" t="str">
        <f t="shared" si="4"/>
        <v>Transportation Strategy</v>
      </c>
      <c r="C13" s="219">
        <v>9</v>
      </c>
      <c r="D13" s="214" t="s">
        <v>72</v>
      </c>
      <c r="E13" s="208" t="s">
        <v>618</v>
      </c>
      <c r="F13" s="175" t="s">
        <v>268</v>
      </c>
      <c r="G13" s="175" t="s">
        <v>440</v>
      </c>
      <c r="H13" s="181">
        <f>INDEX('B. Maturity Model Grading'!$I$4:$I$33,MATCH(AJ13,'B. Maturity Model Grading'!$H$4:$H$33,0))</f>
        <v>0.83950617283950613</v>
      </c>
      <c r="I13" s="76">
        <v>1</v>
      </c>
      <c r="J13" s="76">
        <v>1</v>
      </c>
      <c r="K13" s="76">
        <v>1</v>
      </c>
      <c r="L13" s="76">
        <v>1</v>
      </c>
      <c r="M13" s="76"/>
      <c r="N13" s="76">
        <v>1</v>
      </c>
      <c r="O13" s="76">
        <v>1</v>
      </c>
      <c r="P13" s="76" cm="1">
        <f t="array" ref="P13">_xlfn.SWITCH(F13,"High",1,"Medium",0.5,"Low",0.25,0)</f>
        <v>1</v>
      </c>
      <c r="Q13" s="209">
        <f t="shared" si="2"/>
        <v>0.8571428571428571</v>
      </c>
      <c r="R13" s="209" cm="1">
        <f t="array" ref="R13">_xlfn.IFS(H13&lt;=0.4,0.4,H13&lt;=0.6,0.6,H13&lt;=0.8,0.8,H13&lt;=1,1)</f>
        <v>1</v>
      </c>
      <c r="S13" s="210" cm="1">
        <f t="array" ref="S13">P13*Q13*R13/MAX($P$5:$P$25*$Q$5:$Q$25*$R$5:$R$25)</f>
        <v>0.8571428571428571</v>
      </c>
      <c r="T13" s="177"/>
      <c r="U13" s="177"/>
      <c r="V13" s="177"/>
      <c r="W13" s="177"/>
      <c r="X13" s="177"/>
      <c r="Y13" s="178"/>
      <c r="Z13" s="178"/>
      <c r="AA13" s="255"/>
      <c r="AB13" s="255"/>
      <c r="AC13" s="255"/>
      <c r="AD13" s="255"/>
      <c r="AE13" s="255"/>
      <c r="AF13" s="211">
        <f t="shared" si="3"/>
        <v>0</v>
      </c>
      <c r="AG13" s="98" t="s">
        <v>72</v>
      </c>
      <c r="AH13" s="99">
        <v>85</v>
      </c>
      <c r="AI13" s="100" t="s">
        <v>339</v>
      </c>
      <c r="AJ13" s="100" t="s">
        <v>142</v>
      </c>
      <c r="AK13" s="100" t="s">
        <v>619</v>
      </c>
      <c r="AL13" s="100">
        <v>3</v>
      </c>
      <c r="AM13" s="100">
        <v>2</v>
      </c>
      <c r="AN13" s="101">
        <v>8</v>
      </c>
    </row>
    <row r="14" spans="1:44" ht="126" x14ac:dyDescent="0.25">
      <c r="A14" s="342"/>
      <c r="B14" s="347"/>
      <c r="C14" s="213">
        <v>10</v>
      </c>
      <c r="D14" s="214" t="s">
        <v>72</v>
      </c>
      <c r="E14" s="208" t="s">
        <v>620</v>
      </c>
      <c r="F14" s="175" t="s">
        <v>268</v>
      </c>
      <c r="G14" s="175" t="s">
        <v>440</v>
      </c>
      <c r="H14" s="181">
        <f>INDEX('B. Maturity Model Grading'!$I$4:$I$33,MATCH(AJ14,'B. Maturity Model Grading'!$H$4:$H$33,0))</f>
        <v>0.83950617283950613</v>
      </c>
      <c r="I14" s="76">
        <v>1</v>
      </c>
      <c r="J14" s="76"/>
      <c r="K14" s="76">
        <v>1</v>
      </c>
      <c r="L14" s="76">
        <v>1</v>
      </c>
      <c r="M14" s="76">
        <v>1</v>
      </c>
      <c r="N14" s="76"/>
      <c r="O14" s="76">
        <v>1</v>
      </c>
      <c r="P14" s="76" cm="1">
        <f t="array" ref="P14">_xlfn.SWITCH(F14,"High",1,"Medium",0.5,"Low",0.25,0)</f>
        <v>1</v>
      </c>
      <c r="Q14" s="209">
        <f t="shared" si="2"/>
        <v>0.7142857142857143</v>
      </c>
      <c r="R14" s="209" cm="1">
        <f t="array" ref="R14">_xlfn.IFS(H14&lt;=0.4,0.4,H14&lt;=0.6,0.6,H14&lt;=0.8,0.8,H14&lt;=1,1)</f>
        <v>1</v>
      </c>
      <c r="S14" s="210" cm="1">
        <f t="array" ref="S14">P14*Q14*R14/MAX($P$5:$P$25*$Q$5:$Q$25*$R$5:$R$25)</f>
        <v>0.7142857142857143</v>
      </c>
      <c r="T14" s="177"/>
      <c r="U14" s="177"/>
      <c r="V14" s="177"/>
      <c r="W14" s="177"/>
      <c r="X14" s="177"/>
      <c r="Y14" s="178"/>
      <c r="Z14" s="178"/>
      <c r="AA14" s="255"/>
      <c r="AB14" s="255"/>
      <c r="AC14" s="255"/>
      <c r="AD14" s="255"/>
      <c r="AE14" s="255"/>
      <c r="AF14" s="211">
        <f t="shared" si="3"/>
        <v>0</v>
      </c>
      <c r="AG14" s="98" t="s">
        <v>72</v>
      </c>
      <c r="AH14" s="99">
        <v>86</v>
      </c>
      <c r="AI14" s="100" t="s">
        <v>339</v>
      </c>
      <c r="AJ14" s="100" t="s">
        <v>142</v>
      </c>
      <c r="AK14" s="100" t="s">
        <v>619</v>
      </c>
      <c r="AL14" s="100">
        <v>3</v>
      </c>
      <c r="AM14" s="100">
        <v>2</v>
      </c>
      <c r="AN14" s="101">
        <v>8</v>
      </c>
    </row>
    <row r="15" spans="1:44" ht="72" x14ac:dyDescent="0.25">
      <c r="A15" s="342"/>
      <c r="B15" s="298" t="str">
        <f t="shared" si="4"/>
        <v>Technology and Network Design Tools</v>
      </c>
      <c r="C15" s="219">
        <v>11</v>
      </c>
      <c r="D15" s="214" t="s">
        <v>72</v>
      </c>
      <c r="E15" s="208" t="s">
        <v>621</v>
      </c>
      <c r="F15" s="175" t="s">
        <v>268</v>
      </c>
      <c r="G15" s="175" t="s">
        <v>524</v>
      </c>
      <c r="H15" s="181">
        <f>INDEX('B. Maturity Model Grading'!$I$4:$I$33,MATCH(AJ15,'B. Maturity Model Grading'!$H$4:$H$33,0))</f>
        <v>0.83950617283950613</v>
      </c>
      <c r="I15" s="76"/>
      <c r="J15" s="76">
        <v>1</v>
      </c>
      <c r="K15" s="76"/>
      <c r="L15" s="76">
        <v>1</v>
      </c>
      <c r="M15" s="76">
        <v>1</v>
      </c>
      <c r="N15" s="76"/>
      <c r="O15" s="76"/>
      <c r="P15" s="76" cm="1">
        <f t="array" ref="P15">_xlfn.SWITCH(F15,"High",1,"Medium",0.5,"Low",0.25,0)</f>
        <v>1</v>
      </c>
      <c r="Q15" s="209">
        <f t="shared" si="2"/>
        <v>0.42857142857142855</v>
      </c>
      <c r="R15" s="209" cm="1">
        <f t="array" ref="R15">_xlfn.IFS(H15&lt;=0.4,0.4,H15&lt;=0.6,0.6,H15&lt;=0.8,0.8,H15&lt;=1,1)</f>
        <v>1</v>
      </c>
      <c r="S15" s="210" cm="1">
        <f t="array" ref="S15">P15*Q15*R15/MAX($P$5:$P$25*$Q$5:$Q$25*$R$5:$R$25)</f>
        <v>0.42857142857142855</v>
      </c>
      <c r="T15" s="177"/>
      <c r="U15" s="177"/>
      <c r="V15" s="177"/>
      <c r="W15" s="177"/>
      <c r="X15" s="177"/>
      <c r="Y15" s="178"/>
      <c r="Z15" s="178"/>
      <c r="AA15" s="255"/>
      <c r="AB15" s="255"/>
      <c r="AC15" s="255"/>
      <c r="AD15" s="255"/>
      <c r="AE15" s="255"/>
      <c r="AF15" s="211">
        <f t="shared" si="3"/>
        <v>0</v>
      </c>
      <c r="AG15" s="98" t="s">
        <v>72</v>
      </c>
      <c r="AH15" s="99">
        <v>87</v>
      </c>
      <c r="AI15" s="100" t="s">
        <v>339</v>
      </c>
      <c r="AJ15" s="100" t="s">
        <v>142</v>
      </c>
      <c r="AK15" s="100" t="s">
        <v>622</v>
      </c>
      <c r="AL15" s="100">
        <v>3</v>
      </c>
      <c r="AM15" s="100">
        <v>2</v>
      </c>
      <c r="AN15" s="101">
        <v>9</v>
      </c>
    </row>
    <row r="16" spans="1:44" ht="72" x14ac:dyDescent="0.25">
      <c r="A16" s="342"/>
      <c r="B16" s="344" t="str">
        <f t="shared" si="4"/>
        <v>Network Design Performance Metrics</v>
      </c>
      <c r="C16" s="213">
        <v>12</v>
      </c>
      <c r="D16" s="214" t="s">
        <v>72</v>
      </c>
      <c r="E16" s="208" t="s">
        <v>623</v>
      </c>
      <c r="F16" s="175" t="s">
        <v>268</v>
      </c>
      <c r="G16" s="175" t="s">
        <v>419</v>
      </c>
      <c r="H16" s="181">
        <f>INDEX('B. Maturity Model Grading'!$I$4:$I$33,MATCH(AJ16,'B. Maturity Model Grading'!$H$4:$H$33,0))</f>
        <v>0.83950617283950613</v>
      </c>
      <c r="I16" s="76"/>
      <c r="J16" s="76">
        <v>1</v>
      </c>
      <c r="K16" s="76"/>
      <c r="L16" s="76">
        <v>1</v>
      </c>
      <c r="M16" s="76"/>
      <c r="N16" s="76"/>
      <c r="O16" s="76"/>
      <c r="P16" s="76" cm="1">
        <f t="array" ref="P16">_xlfn.SWITCH(F16,"High",1,"Medium",0.5,"Low",0.25,0)</f>
        <v>1</v>
      </c>
      <c r="Q16" s="209">
        <f t="shared" si="2"/>
        <v>0.2857142857142857</v>
      </c>
      <c r="R16" s="209" cm="1">
        <f t="array" ref="R16">_xlfn.IFS(H16&lt;=0.4,0.4,H16&lt;=0.6,0.6,H16&lt;=0.8,0.8,H16&lt;=1,1)</f>
        <v>1</v>
      </c>
      <c r="S16" s="210" cm="1">
        <f t="array" ref="S16">P16*Q16*R16/MAX($P$5:$P$25*$Q$5:$Q$25*$R$5:$R$25)</f>
        <v>0.2857142857142857</v>
      </c>
      <c r="T16" s="177"/>
      <c r="U16" s="177"/>
      <c r="V16" s="177"/>
      <c r="W16" s="177"/>
      <c r="X16" s="177"/>
      <c r="Y16" s="178"/>
      <c r="Z16" s="178"/>
      <c r="AA16" s="255"/>
      <c r="AB16" s="255"/>
      <c r="AC16" s="255"/>
      <c r="AD16" s="255"/>
      <c r="AE16" s="255"/>
      <c r="AF16" s="211">
        <f t="shared" si="3"/>
        <v>0</v>
      </c>
      <c r="AG16" s="98" t="s">
        <v>72</v>
      </c>
      <c r="AH16" s="99">
        <v>89</v>
      </c>
      <c r="AI16" s="100" t="s">
        <v>339</v>
      </c>
      <c r="AJ16" s="100" t="s">
        <v>142</v>
      </c>
      <c r="AK16" s="100" t="s">
        <v>624</v>
      </c>
      <c r="AL16" s="100">
        <v>3</v>
      </c>
      <c r="AM16" s="100">
        <v>2</v>
      </c>
      <c r="AN16" s="101">
        <v>10</v>
      </c>
    </row>
    <row r="17" spans="1:40" ht="54" x14ac:dyDescent="0.25">
      <c r="A17" s="342"/>
      <c r="B17" s="347"/>
      <c r="C17" s="219">
        <v>13</v>
      </c>
      <c r="D17" s="214" t="s">
        <v>72</v>
      </c>
      <c r="E17" s="208" t="s">
        <v>625</v>
      </c>
      <c r="F17" s="175" t="s">
        <v>268</v>
      </c>
      <c r="G17" s="175" t="s">
        <v>440</v>
      </c>
      <c r="H17" s="181">
        <f>INDEX('B. Maturity Model Grading'!$I$4:$I$33,MATCH(AJ17,'B. Maturity Model Grading'!$H$4:$H$33,0))</f>
        <v>0.83950617283950613</v>
      </c>
      <c r="I17" s="76"/>
      <c r="J17" s="76"/>
      <c r="K17" s="76"/>
      <c r="L17" s="76">
        <v>1</v>
      </c>
      <c r="M17" s="76">
        <v>1</v>
      </c>
      <c r="N17" s="76"/>
      <c r="O17" s="76"/>
      <c r="P17" s="76" cm="1">
        <f t="array" ref="P17">_xlfn.SWITCH(F17,"High",1,"Medium",0.5,"Low",0.25,0)</f>
        <v>1</v>
      </c>
      <c r="Q17" s="209">
        <f t="shared" si="2"/>
        <v>0.2857142857142857</v>
      </c>
      <c r="R17" s="209" cm="1">
        <f t="array" ref="R17">_xlfn.IFS(H17&lt;=0.4,0.4,H17&lt;=0.6,0.6,H17&lt;=0.8,0.8,H17&lt;=1,1)</f>
        <v>1</v>
      </c>
      <c r="S17" s="210" cm="1">
        <f t="array" ref="S17">P17*Q17*R17/MAX($P$5:$P$25*$Q$5:$Q$25*$R$5:$R$25)</f>
        <v>0.2857142857142857</v>
      </c>
      <c r="T17" s="177"/>
      <c r="U17" s="177"/>
      <c r="V17" s="177"/>
      <c r="W17" s="177"/>
      <c r="X17" s="177"/>
      <c r="Y17" s="178"/>
      <c r="Z17" s="178"/>
      <c r="AA17" s="255"/>
      <c r="AB17" s="255"/>
      <c r="AC17" s="255"/>
      <c r="AD17" s="255"/>
      <c r="AE17" s="255"/>
      <c r="AF17" s="211">
        <f t="shared" si="3"/>
        <v>0</v>
      </c>
      <c r="AG17" s="98" t="s">
        <v>72</v>
      </c>
      <c r="AH17" s="99">
        <v>90</v>
      </c>
      <c r="AI17" s="100" t="s">
        <v>339</v>
      </c>
      <c r="AJ17" s="100" t="s">
        <v>142</v>
      </c>
      <c r="AK17" s="100" t="s">
        <v>624</v>
      </c>
      <c r="AL17" s="100">
        <v>3</v>
      </c>
      <c r="AM17" s="100">
        <v>2</v>
      </c>
      <c r="AN17" s="101">
        <v>10</v>
      </c>
    </row>
    <row r="18" spans="1:40" ht="90" x14ac:dyDescent="0.25">
      <c r="A18" s="342"/>
      <c r="B18" s="344" t="str">
        <f t="shared" si="4"/>
        <v>Network Design Overview</v>
      </c>
      <c r="C18" s="213">
        <v>14</v>
      </c>
      <c r="D18" s="214" t="s">
        <v>73</v>
      </c>
      <c r="E18" s="208" t="s">
        <v>626</v>
      </c>
      <c r="F18" s="175" t="s">
        <v>268</v>
      </c>
      <c r="G18" s="175" t="s">
        <v>440</v>
      </c>
      <c r="H18" s="181">
        <f>INDEX('B. Maturity Model Grading'!$I$4:$I$33,MATCH(AJ18,'B. Maturity Model Grading'!$H$4:$H$33,0))</f>
        <v>0.83950617283950613</v>
      </c>
      <c r="I18" s="76">
        <v>1</v>
      </c>
      <c r="J18" s="76">
        <v>1</v>
      </c>
      <c r="K18" s="76">
        <v>1</v>
      </c>
      <c r="L18" s="76">
        <v>1</v>
      </c>
      <c r="M18" s="76">
        <v>1</v>
      </c>
      <c r="N18" s="76">
        <v>1</v>
      </c>
      <c r="O18" s="76">
        <v>1</v>
      </c>
      <c r="P18" s="76" cm="1">
        <f t="array" ref="P18">_xlfn.SWITCH(F18,"High",1,"Medium",0.5,"Low",0.25,0)</f>
        <v>1</v>
      </c>
      <c r="Q18" s="209">
        <f t="shared" si="2"/>
        <v>1</v>
      </c>
      <c r="R18" s="209" cm="1">
        <f t="array" ref="R18">_xlfn.IFS(H18&lt;=0.4,0.4,H18&lt;=0.6,0.6,H18&lt;=0.8,0.8,H18&lt;=1,1)</f>
        <v>1</v>
      </c>
      <c r="S18" s="210" cm="1">
        <f t="array" ref="S18">P18*Q18*R18/MAX($P$5:$P$25*$Q$5:$Q$25*$R$5:$R$25)</f>
        <v>1</v>
      </c>
      <c r="T18" s="177"/>
      <c r="U18" s="177"/>
      <c r="V18" s="177"/>
      <c r="W18" s="177"/>
      <c r="X18" s="177"/>
      <c r="Y18" s="178"/>
      <c r="Z18" s="178"/>
      <c r="AA18" s="255"/>
      <c r="AB18" s="255"/>
      <c r="AC18" s="255"/>
      <c r="AD18" s="255"/>
      <c r="AE18" s="255"/>
      <c r="AF18" s="211">
        <f t="shared" si="3"/>
        <v>0</v>
      </c>
      <c r="AG18" s="98" t="s">
        <v>73</v>
      </c>
      <c r="AH18" s="102">
        <v>105</v>
      </c>
      <c r="AI18" s="100" t="s">
        <v>339</v>
      </c>
      <c r="AJ18" s="100" t="s">
        <v>142</v>
      </c>
      <c r="AK18" s="100" t="s">
        <v>627</v>
      </c>
      <c r="AL18" s="100">
        <v>3</v>
      </c>
      <c r="AM18" s="100">
        <v>2</v>
      </c>
      <c r="AN18" s="101">
        <v>11</v>
      </c>
    </row>
    <row r="19" spans="1:40" ht="72" x14ac:dyDescent="0.25">
      <c r="A19" s="342"/>
      <c r="B19" s="347"/>
      <c r="C19" s="219">
        <v>15</v>
      </c>
      <c r="D19" s="214" t="s">
        <v>73</v>
      </c>
      <c r="E19" s="208" t="s">
        <v>628</v>
      </c>
      <c r="F19" s="175" t="s">
        <v>268</v>
      </c>
      <c r="G19" s="175" t="s">
        <v>428</v>
      </c>
      <c r="H19" s="181">
        <f>INDEX('B. Maturity Model Grading'!$I$4:$I$33,MATCH(AJ19,'B. Maturity Model Grading'!$H$4:$H$33,0))</f>
        <v>0.83950617283950613</v>
      </c>
      <c r="I19" s="76">
        <v>1</v>
      </c>
      <c r="J19" s="76">
        <v>1</v>
      </c>
      <c r="K19" s="76">
        <v>1</v>
      </c>
      <c r="L19" s="76">
        <v>1</v>
      </c>
      <c r="M19" s="76">
        <v>1</v>
      </c>
      <c r="N19" s="76">
        <v>1</v>
      </c>
      <c r="O19" s="76">
        <v>1</v>
      </c>
      <c r="P19" s="76" cm="1">
        <f t="array" ref="P19">_xlfn.SWITCH(F19,"High",1,"Medium",0.5,"Low",0.25,0)</f>
        <v>1</v>
      </c>
      <c r="Q19" s="209">
        <f t="shared" si="2"/>
        <v>1</v>
      </c>
      <c r="R19" s="209" cm="1">
        <f t="array" ref="R19">_xlfn.IFS(H19&lt;=0.4,0.4,H19&lt;=0.6,0.6,H19&lt;=0.8,0.8,H19&lt;=1,1)</f>
        <v>1</v>
      </c>
      <c r="S19" s="210" cm="1">
        <f t="array" ref="S19">P19*Q19*R19/MAX($P$5:$P$25*$Q$5:$Q$25*$R$5:$R$25)</f>
        <v>1</v>
      </c>
      <c r="T19" s="177"/>
      <c r="U19" s="177"/>
      <c r="V19" s="177"/>
      <c r="W19" s="177"/>
      <c r="X19" s="177"/>
      <c r="Y19" s="178"/>
      <c r="Z19" s="178"/>
      <c r="AA19" s="255"/>
      <c r="AB19" s="255"/>
      <c r="AC19" s="255"/>
      <c r="AD19" s="255"/>
      <c r="AE19" s="255"/>
      <c r="AF19" s="211">
        <f t="shared" si="3"/>
        <v>0</v>
      </c>
      <c r="AG19" s="98" t="s">
        <v>73</v>
      </c>
      <c r="AH19" s="102">
        <v>106</v>
      </c>
      <c r="AI19" s="100" t="s">
        <v>339</v>
      </c>
      <c r="AJ19" s="100" t="s">
        <v>142</v>
      </c>
      <c r="AK19" s="100" t="s">
        <v>627</v>
      </c>
      <c r="AL19" s="100">
        <v>3</v>
      </c>
      <c r="AM19" s="100">
        <v>2</v>
      </c>
      <c r="AN19" s="101">
        <v>11</v>
      </c>
    </row>
    <row r="20" spans="1:40" ht="108" x14ac:dyDescent="0.25">
      <c r="A20" s="343"/>
      <c r="B20" s="298" t="str">
        <f t="shared" si="4"/>
        <v>Network Resilience and Contingency Planning</v>
      </c>
      <c r="C20" s="213">
        <v>16</v>
      </c>
      <c r="D20" s="214" t="s">
        <v>73</v>
      </c>
      <c r="E20" s="208" t="s">
        <v>629</v>
      </c>
      <c r="F20" s="175" t="s">
        <v>268</v>
      </c>
      <c r="G20" s="175" t="s">
        <v>428</v>
      </c>
      <c r="H20" s="181">
        <f>INDEX('B. Maturity Model Grading'!$I$4:$I$33,MATCH(AJ20,'B. Maturity Model Grading'!$H$4:$H$33,0))</f>
        <v>0.83950617283950613</v>
      </c>
      <c r="I20" s="76">
        <v>1</v>
      </c>
      <c r="J20" s="76"/>
      <c r="K20" s="76">
        <v>1</v>
      </c>
      <c r="L20" s="76"/>
      <c r="M20" s="76"/>
      <c r="N20" s="76"/>
      <c r="O20" s="76"/>
      <c r="P20" s="76" cm="1">
        <f t="array" ref="P20">_xlfn.SWITCH(F20,"High",1,"Medium",0.5,"Low",0.25,0)</f>
        <v>1</v>
      </c>
      <c r="Q20" s="209">
        <f t="shared" si="2"/>
        <v>0.2857142857142857</v>
      </c>
      <c r="R20" s="209" cm="1">
        <f t="array" ref="R20">_xlfn.IFS(H20&lt;=0.4,0.4,H20&lt;=0.6,0.6,H20&lt;=0.8,0.8,H20&lt;=1,1)</f>
        <v>1</v>
      </c>
      <c r="S20" s="210" cm="1">
        <f t="array" ref="S20">P20*Q20*R20/MAX($P$5:$P$25*$Q$5:$Q$25*$R$5:$R$25)</f>
        <v>0.2857142857142857</v>
      </c>
      <c r="T20" s="177"/>
      <c r="U20" s="177"/>
      <c r="V20" s="177"/>
      <c r="W20" s="177"/>
      <c r="X20" s="177"/>
      <c r="Y20" s="178"/>
      <c r="Z20" s="178"/>
      <c r="AA20" s="255"/>
      <c r="AB20" s="255"/>
      <c r="AC20" s="255"/>
      <c r="AD20" s="255"/>
      <c r="AE20" s="255"/>
      <c r="AF20" s="211">
        <f t="shared" si="3"/>
        <v>0</v>
      </c>
      <c r="AG20" s="98" t="s">
        <v>73</v>
      </c>
      <c r="AH20" s="102">
        <v>109</v>
      </c>
      <c r="AI20" s="100" t="s">
        <v>339</v>
      </c>
      <c r="AJ20" s="100" t="s">
        <v>142</v>
      </c>
      <c r="AK20" s="100" t="s">
        <v>630</v>
      </c>
      <c r="AL20" s="100">
        <v>3</v>
      </c>
      <c r="AM20" s="100">
        <v>2</v>
      </c>
      <c r="AN20" s="101">
        <v>13</v>
      </c>
    </row>
    <row r="21" spans="1:40" ht="72" x14ac:dyDescent="0.25">
      <c r="A21" s="341" t="str">
        <f t="shared" si="5"/>
        <v>Carrier and Vendor Management</v>
      </c>
      <c r="B21" s="298" t="str">
        <f t="shared" si="4"/>
        <v>Carrier &amp; Vendor Selection SOP </v>
      </c>
      <c r="C21" s="219">
        <v>17</v>
      </c>
      <c r="D21" s="214" t="s">
        <v>71</v>
      </c>
      <c r="E21" s="208" t="s">
        <v>631</v>
      </c>
      <c r="F21" s="175" t="s">
        <v>268</v>
      </c>
      <c r="G21" s="175" t="s">
        <v>428</v>
      </c>
      <c r="H21" s="181">
        <f>INDEX('B. Maturity Model Grading'!$I$4:$I$33,MATCH(AJ21,'B. Maturity Model Grading'!$H$4:$H$33,0))</f>
        <v>0.39506172839506171</v>
      </c>
      <c r="I21" s="76"/>
      <c r="J21" s="76">
        <v>1</v>
      </c>
      <c r="K21" s="76"/>
      <c r="L21" s="76">
        <v>1</v>
      </c>
      <c r="M21" s="76"/>
      <c r="N21" s="76">
        <v>1</v>
      </c>
      <c r="O21" s="76">
        <v>1</v>
      </c>
      <c r="P21" s="76" cm="1">
        <f t="array" ref="P21">_xlfn.SWITCH(F21,"High",1,"Medium",0.5,"Low",0.25,0)</f>
        <v>1</v>
      </c>
      <c r="Q21" s="209">
        <f t="shared" si="2"/>
        <v>0.5714285714285714</v>
      </c>
      <c r="R21" s="209" cm="1">
        <f t="array" ref="R21">_xlfn.IFS(H21&lt;=0.4,0.4,H21&lt;=0.6,0.6,H21&lt;=0.8,0.8,H21&lt;=1,1)</f>
        <v>0.4</v>
      </c>
      <c r="S21" s="210" cm="1">
        <f t="array" ref="S21">P21*Q21*R21/MAX($P$5:$P$25*$Q$5:$Q$25*$R$5:$R$25)</f>
        <v>0.22857142857142856</v>
      </c>
      <c r="T21" s="177"/>
      <c r="U21" s="177"/>
      <c r="V21" s="177"/>
      <c r="W21" s="177"/>
      <c r="X21" s="177"/>
      <c r="Y21" s="178"/>
      <c r="Z21" s="178"/>
      <c r="AA21" s="255"/>
      <c r="AB21" s="255"/>
      <c r="AC21" s="255"/>
      <c r="AD21" s="255"/>
      <c r="AE21" s="255"/>
      <c r="AF21" s="211">
        <f t="shared" si="3"/>
        <v>0</v>
      </c>
      <c r="AG21" s="98" t="s">
        <v>71</v>
      </c>
      <c r="AH21" s="99">
        <v>278</v>
      </c>
      <c r="AI21" s="100" t="s">
        <v>339</v>
      </c>
      <c r="AJ21" s="100" t="s">
        <v>147</v>
      </c>
      <c r="AK21" s="100" t="s">
        <v>632</v>
      </c>
      <c r="AL21" s="100">
        <v>3</v>
      </c>
      <c r="AM21" s="100">
        <v>3</v>
      </c>
      <c r="AN21" s="101">
        <v>1</v>
      </c>
    </row>
    <row r="22" spans="1:40" ht="54" x14ac:dyDescent="0.25">
      <c r="A22" s="342"/>
      <c r="B22" s="298" t="str">
        <f t="shared" si="4"/>
        <v>Vendor Management</v>
      </c>
      <c r="C22" s="213">
        <v>18</v>
      </c>
      <c r="D22" s="214" t="s">
        <v>72</v>
      </c>
      <c r="E22" s="208" t="s">
        <v>633</v>
      </c>
      <c r="F22" s="175" t="s">
        <v>276</v>
      </c>
      <c r="G22" s="175" t="s">
        <v>433</v>
      </c>
      <c r="H22" s="181">
        <f>INDEX('B. Maturity Model Grading'!$I$4:$I$33,MATCH(AJ22,'B. Maturity Model Grading'!$H$4:$H$33,0))</f>
        <v>0.39506172839506171</v>
      </c>
      <c r="I22" s="76"/>
      <c r="J22" s="76"/>
      <c r="K22" s="76"/>
      <c r="L22" s="76">
        <v>1</v>
      </c>
      <c r="M22" s="76"/>
      <c r="N22" s="76">
        <v>1</v>
      </c>
      <c r="O22" s="76"/>
      <c r="P22" s="76" cm="1">
        <f t="array" ref="P22">_xlfn.SWITCH(F22,"High",1,"Medium",0.5,"Low",0.25,0)</f>
        <v>0.5</v>
      </c>
      <c r="Q22" s="209">
        <f t="shared" si="2"/>
        <v>0.2857142857142857</v>
      </c>
      <c r="R22" s="209" cm="1">
        <f t="array" ref="R22">_xlfn.IFS(H22&lt;=0.4,0.4,H22&lt;=0.6,0.6,H22&lt;=0.8,0.8,H22&lt;=1,1)</f>
        <v>0.4</v>
      </c>
      <c r="S22" s="210" cm="1">
        <f t="array" ref="S22">P22*Q22*R22/MAX($P$5:$P$25*$Q$5:$Q$25*$R$5:$R$25)</f>
        <v>5.7142857142857141E-2</v>
      </c>
      <c r="T22" s="177"/>
      <c r="U22" s="177"/>
      <c r="V22" s="177"/>
      <c r="W22" s="177"/>
      <c r="X22" s="177"/>
      <c r="Y22" s="178"/>
      <c r="Z22" s="178"/>
      <c r="AA22" s="255"/>
      <c r="AB22" s="255"/>
      <c r="AC22" s="255"/>
      <c r="AD22" s="255"/>
      <c r="AE22" s="255"/>
      <c r="AF22" s="211">
        <f t="shared" si="3"/>
        <v>0</v>
      </c>
      <c r="AG22" s="98" t="s">
        <v>72</v>
      </c>
      <c r="AH22" s="99">
        <v>91</v>
      </c>
      <c r="AI22" s="100" t="s">
        <v>339</v>
      </c>
      <c r="AJ22" s="100" t="s">
        <v>147</v>
      </c>
      <c r="AK22" s="100" t="s">
        <v>634</v>
      </c>
      <c r="AL22" s="100">
        <v>3</v>
      </c>
      <c r="AM22" s="100">
        <v>3</v>
      </c>
      <c r="AN22" s="101">
        <v>9</v>
      </c>
    </row>
    <row r="23" spans="1:40" ht="72" x14ac:dyDescent="0.25">
      <c r="A23" s="342"/>
      <c r="B23" s="298" t="str">
        <f t="shared" si="4"/>
        <v>Performance Monitoring and Improvement</v>
      </c>
      <c r="C23" s="219">
        <v>19</v>
      </c>
      <c r="D23" s="214" t="s">
        <v>72</v>
      </c>
      <c r="E23" s="208" t="s">
        <v>635</v>
      </c>
      <c r="F23" s="175" t="s">
        <v>276</v>
      </c>
      <c r="G23" s="175" t="s">
        <v>419</v>
      </c>
      <c r="H23" s="181">
        <f>INDEX('B. Maturity Model Grading'!$I$4:$I$33,MATCH(AJ23,'B. Maturity Model Grading'!$H$4:$H$33,0))</f>
        <v>0.39506172839506171</v>
      </c>
      <c r="I23" s="76"/>
      <c r="J23" s="76">
        <v>1</v>
      </c>
      <c r="K23" s="76"/>
      <c r="L23" s="76"/>
      <c r="M23" s="76"/>
      <c r="N23" s="76">
        <v>1</v>
      </c>
      <c r="O23" s="76"/>
      <c r="P23" s="76" cm="1">
        <f t="array" ref="P23">_xlfn.SWITCH(F23,"High",1,"Medium",0.5,"Low",0.25,0)</f>
        <v>0.5</v>
      </c>
      <c r="Q23" s="209">
        <f t="shared" si="2"/>
        <v>0.2857142857142857</v>
      </c>
      <c r="R23" s="209" cm="1">
        <f t="array" ref="R23">_xlfn.IFS(H23&lt;=0.4,0.4,H23&lt;=0.6,0.6,H23&lt;=0.8,0.8,H23&lt;=1,1)</f>
        <v>0.4</v>
      </c>
      <c r="S23" s="210" cm="1">
        <f t="array" ref="S23">P23*Q23*R23/MAX($P$5:$P$25*$Q$5:$Q$25*$R$5:$R$25)</f>
        <v>5.7142857142857141E-2</v>
      </c>
      <c r="T23" s="177"/>
      <c r="U23" s="177"/>
      <c r="V23" s="177"/>
      <c r="W23" s="177"/>
      <c r="X23" s="177"/>
      <c r="Y23" s="178"/>
      <c r="Z23" s="178"/>
      <c r="AA23" s="255"/>
      <c r="AB23" s="255"/>
      <c r="AC23" s="255"/>
      <c r="AD23" s="255"/>
      <c r="AE23" s="255"/>
      <c r="AF23" s="211">
        <f t="shared" si="3"/>
        <v>0</v>
      </c>
      <c r="AG23" s="98" t="s">
        <v>72</v>
      </c>
      <c r="AH23" s="99">
        <v>92</v>
      </c>
      <c r="AI23" s="100" t="s">
        <v>339</v>
      </c>
      <c r="AJ23" s="100" t="s">
        <v>147</v>
      </c>
      <c r="AK23" s="100" t="s">
        <v>636</v>
      </c>
      <c r="AL23" s="100">
        <v>3</v>
      </c>
      <c r="AM23" s="100">
        <v>3</v>
      </c>
      <c r="AN23" s="101">
        <v>10</v>
      </c>
    </row>
    <row r="24" spans="1:40" ht="72" x14ac:dyDescent="0.25">
      <c r="A24" s="342"/>
      <c r="B24" s="344" t="str">
        <f t="shared" si="4"/>
        <v>Risk Mitigation and Contingency Planning</v>
      </c>
      <c r="C24" s="213">
        <v>20</v>
      </c>
      <c r="D24" s="214" t="s">
        <v>73</v>
      </c>
      <c r="E24" s="208" t="s">
        <v>637</v>
      </c>
      <c r="F24" s="175" t="s">
        <v>276</v>
      </c>
      <c r="G24" s="175" t="s">
        <v>428</v>
      </c>
      <c r="H24" s="181">
        <f>INDEX('B. Maturity Model Grading'!$I$4:$I$33,MATCH(AJ24,'B. Maturity Model Grading'!$H$4:$H$33,0))</f>
        <v>0.39506172839506171</v>
      </c>
      <c r="I24" s="76">
        <v>1</v>
      </c>
      <c r="J24" s="76">
        <v>1</v>
      </c>
      <c r="K24" s="76">
        <v>1</v>
      </c>
      <c r="L24" s="76">
        <v>1</v>
      </c>
      <c r="M24" s="76">
        <v>1</v>
      </c>
      <c r="N24" s="76">
        <v>1</v>
      </c>
      <c r="O24" s="76">
        <v>1</v>
      </c>
      <c r="P24" s="76" cm="1">
        <f t="array" ref="P24">_xlfn.SWITCH(F24,"High",1,"Medium",0.5,"Low",0.25,0)</f>
        <v>0.5</v>
      </c>
      <c r="Q24" s="209">
        <f t="shared" si="2"/>
        <v>1</v>
      </c>
      <c r="R24" s="209" cm="1">
        <f t="array" ref="R24">_xlfn.IFS(H24&lt;=0.4,0.4,H24&lt;=0.6,0.6,H24&lt;=0.8,0.8,H24&lt;=1,1)</f>
        <v>0.4</v>
      </c>
      <c r="S24" s="210" cm="1">
        <f t="array" ref="S24">P24*Q24*R24/MAX($P$5:$P$25*$Q$5:$Q$25*$R$5:$R$25)</f>
        <v>0.2</v>
      </c>
      <c r="T24" s="177"/>
      <c r="U24" s="177"/>
      <c r="V24" s="177"/>
      <c r="W24" s="177"/>
      <c r="X24" s="177"/>
      <c r="Y24" s="178"/>
      <c r="Z24" s="178"/>
      <c r="AA24" s="255"/>
      <c r="AB24" s="255"/>
      <c r="AC24" s="255"/>
      <c r="AD24" s="255"/>
      <c r="AE24" s="255"/>
      <c r="AF24" s="211">
        <f t="shared" si="3"/>
        <v>0</v>
      </c>
      <c r="AG24" s="98" t="s">
        <v>73</v>
      </c>
      <c r="AH24" s="102">
        <v>117</v>
      </c>
      <c r="AI24" s="100" t="s">
        <v>339</v>
      </c>
      <c r="AJ24" s="100" t="s">
        <v>147</v>
      </c>
      <c r="AK24" s="100" t="s">
        <v>638</v>
      </c>
      <c r="AL24" s="100">
        <v>3</v>
      </c>
      <c r="AM24" s="100">
        <v>3</v>
      </c>
      <c r="AN24" s="101">
        <v>14</v>
      </c>
    </row>
    <row r="25" spans="1:40" ht="72.75" thickBot="1" x14ac:dyDescent="0.3">
      <c r="A25" s="343"/>
      <c r="B25" s="347"/>
      <c r="C25" s="219">
        <v>21</v>
      </c>
      <c r="D25" s="214" t="s">
        <v>73</v>
      </c>
      <c r="E25" s="208" t="s">
        <v>639</v>
      </c>
      <c r="F25" s="175" t="s">
        <v>276</v>
      </c>
      <c r="G25" s="175" t="s">
        <v>428</v>
      </c>
      <c r="H25" s="181">
        <f>INDEX('B. Maturity Model Grading'!$I$4:$I$33,MATCH(AJ25,'B. Maturity Model Grading'!$H$4:$H$33,0))</f>
        <v>0.39506172839506171</v>
      </c>
      <c r="I25" s="76">
        <v>1</v>
      </c>
      <c r="J25" s="76">
        <v>1</v>
      </c>
      <c r="K25" s="76">
        <v>1</v>
      </c>
      <c r="L25" s="76">
        <v>1</v>
      </c>
      <c r="M25" s="76">
        <v>1</v>
      </c>
      <c r="N25" s="76">
        <v>1</v>
      </c>
      <c r="O25" s="76">
        <v>1</v>
      </c>
      <c r="P25" s="76" cm="1">
        <f t="array" ref="P25">_xlfn.SWITCH(F25,"High",1,"Medium",0.5,"Low",0.25,0)</f>
        <v>0.5</v>
      </c>
      <c r="Q25" s="209">
        <f t="shared" si="2"/>
        <v>1</v>
      </c>
      <c r="R25" s="209" cm="1">
        <f t="array" ref="R25">_xlfn.IFS(H25&lt;=0.4,0.4,H25&lt;=0.6,0.6,H25&lt;=0.8,0.8,H25&lt;=1,1)</f>
        <v>0.4</v>
      </c>
      <c r="S25" s="210" cm="1">
        <f t="array" ref="S25">P25*Q25*R25/MAX($P$5:$P$25*$Q$5:$Q$25*$R$5:$R$25)</f>
        <v>0.2</v>
      </c>
      <c r="T25" s="177"/>
      <c r="U25" s="177"/>
      <c r="V25" s="177"/>
      <c r="W25" s="177"/>
      <c r="X25" s="177"/>
      <c r="Y25" s="178"/>
      <c r="Z25" s="178"/>
      <c r="AA25" s="255"/>
      <c r="AB25" s="255"/>
      <c r="AC25" s="255"/>
      <c r="AD25" s="255"/>
      <c r="AE25" s="255"/>
      <c r="AF25" s="211">
        <f t="shared" si="3"/>
        <v>0</v>
      </c>
      <c r="AG25" s="103" t="s">
        <v>73</v>
      </c>
      <c r="AH25" s="110">
        <v>118</v>
      </c>
      <c r="AI25" s="104" t="s">
        <v>339</v>
      </c>
      <c r="AJ25" s="104" t="s">
        <v>147</v>
      </c>
      <c r="AK25" s="104" t="s">
        <v>638</v>
      </c>
      <c r="AL25" s="104">
        <v>3</v>
      </c>
      <c r="AM25" s="104">
        <v>3</v>
      </c>
      <c r="AN25" s="105">
        <v>14</v>
      </c>
    </row>
  </sheetData>
  <sheetProtection algorithmName="SHA-1" hashValue="UzDBVpUvHehIJ4cLb39j/LTiRXI=" saltValue="3+lPYJcx0XEdccpYafcyuQ==" spinCount="100000" sheet="1" formatColumns="0" autoFilter="0" pivotTables="0"/>
  <protectedRanges>
    <protectedRange sqref="AA4:AE4 T5:AE25" name="C3"/>
  </protectedRanges>
  <autoFilter ref="A4:AN25" xr:uid="{A0FDCA5A-9A41-49CF-AD9A-F548168AB504}"/>
  <mergeCells count="11">
    <mergeCell ref="A9:A20"/>
    <mergeCell ref="A21:A25"/>
    <mergeCell ref="B13:B14"/>
    <mergeCell ref="B16:B17"/>
    <mergeCell ref="B18:B19"/>
    <mergeCell ref="B24:B25"/>
    <mergeCell ref="C1:AF1"/>
    <mergeCell ref="AA2:AE3"/>
    <mergeCell ref="B7:B8"/>
    <mergeCell ref="AG2:AN3"/>
    <mergeCell ref="A5:A8"/>
  </mergeCells>
  <conditionalFormatting sqref="A5 A9 A21">
    <cfRule type="expression" dxfId="35" priority="8">
      <formula>IF(A5&lt;&gt;"",TRUE,FALSE)</formula>
    </cfRule>
    <cfRule type="expression" dxfId="34" priority="9">
      <formula>IF(A5="",TRUE,FALSE)</formula>
    </cfRule>
  </conditionalFormatting>
  <conditionalFormatting sqref="B5:C7 C8 B9:C13 C14 B15:C16 C17 B18:C18 C19 B20:C24 C25">
    <cfRule type="expression" dxfId="33" priority="4">
      <formula>IF(B5&lt;&gt;"",TRUE,FALSE)</formula>
    </cfRule>
    <cfRule type="expression" dxfId="32" priority="5">
      <formula>IF(B5="",TRUE,FALSE)</formula>
    </cfRule>
  </conditionalFormatting>
  <conditionalFormatting sqref="Y5:Y25">
    <cfRule type="cellIs" dxfId="31" priority="1" operator="equal">
      <formula>3</formula>
    </cfRule>
    <cfRule type="cellIs" dxfId="30" priority="2" operator="equal">
      <formula>2</formula>
    </cfRule>
    <cfRule type="cellIs" dxfId="29" priority="3" operator="equal">
      <formula>1</formula>
    </cfRule>
  </conditionalFormatting>
  <dataValidations count="1">
    <dataValidation type="list" allowBlank="1" showInputMessage="1" showErrorMessage="1" sqref="Y5:Y25" xr:uid="{67D91A61-D2DE-4283-8EC8-6583EBC0A8DD}">
      <formula1>"1,2,3"</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004F-5BF3-45E7-AEC1-32062EBC7DAD}">
  <sheetPr>
    <tabColor theme="3" tint="0.39997558519241921"/>
  </sheetPr>
  <dimension ref="A1:AR35"/>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88" customWidth="1"/>
    <col min="3" max="3" width="13.42578125" style="52" customWidth="1"/>
    <col min="4" max="4" width="30.42578125" style="218"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42578125" style="90" customWidth="1" collapsed="1"/>
    <col min="21" max="24" width="55.42578125" style="90" customWidth="1"/>
    <col min="25" max="25" width="25.7109375" style="59" customWidth="1"/>
    <col min="26" max="26" width="39.28515625" style="59" customWidth="1"/>
    <col min="27" max="31" width="23.85546875" style="59" customWidth="1" outlineLevel="1"/>
    <col min="32" max="32" width="25.7109375" style="90" customWidth="1"/>
    <col min="33" max="33" width="20.7109375" style="59" hidden="1" customWidth="1" outlineLevel="1"/>
    <col min="34" max="34" width="8.85546875" style="59" hidden="1" customWidth="1" outlineLevel="1"/>
    <col min="35" max="35" width="13.28515625" style="59" hidden="1" customWidth="1" outlineLevel="1"/>
    <col min="36" max="37" width="23.7109375" style="59" hidden="1" customWidth="1" outlineLevel="1"/>
    <col min="38"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350</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252"/>
      <c r="AO1" s="74"/>
      <c r="AP1" s="74"/>
      <c r="AQ1" s="257"/>
      <c r="AR1" s="74"/>
    </row>
    <row r="2" spans="1:44" s="138" customFormat="1" ht="20.25" customHeight="1" thickBot="1" x14ac:dyDescent="0.3">
      <c r="A2" s="269" t="s">
        <v>1</v>
      </c>
      <c r="B2" s="229"/>
      <c r="C2" s="230"/>
      <c r="D2" s="241"/>
      <c r="E2" s="231"/>
      <c r="F2" s="232"/>
      <c r="G2" s="232"/>
      <c r="H2" s="233"/>
      <c r="I2" s="234" t="s">
        <v>640</v>
      </c>
      <c r="J2" s="235"/>
      <c r="K2" s="235"/>
      <c r="L2" s="235"/>
      <c r="M2" s="235"/>
      <c r="N2" s="235"/>
      <c r="O2" s="236"/>
      <c r="P2" s="237" t="s">
        <v>395</v>
      </c>
      <c r="Q2" s="238"/>
      <c r="R2" s="239"/>
      <c r="S2" s="193"/>
      <c r="T2" s="194"/>
      <c r="U2" s="194"/>
      <c r="V2" s="194"/>
      <c r="W2" s="194"/>
      <c r="X2" s="194"/>
      <c r="Y2" s="194"/>
      <c r="Z2" s="194"/>
      <c r="AA2" s="325" t="s">
        <v>239</v>
      </c>
      <c r="AB2" s="325"/>
      <c r="AC2" s="325"/>
      <c r="AD2" s="325"/>
      <c r="AE2" s="325"/>
      <c r="AF2" s="240"/>
      <c r="AG2" s="335" t="s">
        <v>240</v>
      </c>
      <c r="AH2" s="336"/>
      <c r="AI2" s="336"/>
      <c r="AJ2" s="336"/>
      <c r="AK2" s="336"/>
      <c r="AL2" s="336"/>
      <c r="AM2" s="336"/>
      <c r="AN2" s="337"/>
      <c r="AO2" s="74"/>
      <c r="AP2" s="74"/>
      <c r="AQ2" s="257">
        <v>1</v>
      </c>
      <c r="AR2" s="74"/>
    </row>
    <row r="3" spans="1:44" s="138" customFormat="1" ht="20.25" customHeight="1" thickBot="1" x14ac:dyDescent="0.25">
      <c r="A3" s="195"/>
      <c r="B3" s="134"/>
      <c r="C3" s="145"/>
      <c r="D3" s="217"/>
      <c r="E3" s="136"/>
      <c r="F3" s="137"/>
      <c r="G3" s="137"/>
      <c r="H3" s="146"/>
      <c r="I3" s="141">
        <v>1</v>
      </c>
      <c r="J3" s="142">
        <v>1</v>
      </c>
      <c r="K3" s="142">
        <v>1</v>
      </c>
      <c r="L3" s="142">
        <v>1</v>
      </c>
      <c r="M3" s="142">
        <v>1</v>
      </c>
      <c r="N3" s="142">
        <v>1</v>
      </c>
      <c r="O3" s="143">
        <v>1</v>
      </c>
      <c r="P3" s="189"/>
      <c r="Q3" s="190"/>
      <c r="R3" s="191"/>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4" s="122" customFormat="1" ht="65.25" customHeight="1" thickBot="1" x14ac:dyDescent="0.3">
      <c r="A4" s="200" t="s">
        <v>78</v>
      </c>
      <c r="B4" s="200" t="s">
        <v>396</v>
      </c>
      <c r="C4" s="201" t="s">
        <v>248</v>
      </c>
      <c r="D4" s="202" t="s">
        <v>397</v>
      </c>
      <c r="E4" s="203" t="s">
        <v>249</v>
      </c>
      <c r="F4" s="200" t="s">
        <v>251</v>
      </c>
      <c r="G4" s="200" t="s">
        <v>398</v>
      </c>
      <c r="H4" s="200" t="s">
        <v>252</v>
      </c>
      <c r="I4" s="200" t="s">
        <v>399</v>
      </c>
      <c r="J4" s="200" t="s">
        <v>400</v>
      </c>
      <c r="K4" s="200" t="s">
        <v>401</v>
      </c>
      <c r="L4" s="200" t="s">
        <v>402</v>
      </c>
      <c r="M4" s="200" t="s">
        <v>403</v>
      </c>
      <c r="N4" s="200" t="s">
        <v>404</v>
      </c>
      <c r="O4" s="200" t="s">
        <v>405</v>
      </c>
      <c r="P4" s="200" t="s">
        <v>406</v>
      </c>
      <c r="Q4" s="200" t="s">
        <v>407</v>
      </c>
      <c r="R4" s="200" t="s">
        <v>408</v>
      </c>
      <c r="S4" s="205"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18" t="s">
        <v>397</v>
      </c>
      <c r="AH4" s="119" t="s">
        <v>248</v>
      </c>
      <c r="AI4" s="120" t="s">
        <v>77</v>
      </c>
      <c r="AJ4" s="120" t="s">
        <v>78</v>
      </c>
      <c r="AK4" s="120" t="s">
        <v>396</v>
      </c>
      <c r="AL4" s="120" t="s">
        <v>415</v>
      </c>
      <c r="AM4" s="120" t="s">
        <v>416</v>
      </c>
      <c r="AN4" s="121" t="s">
        <v>417</v>
      </c>
      <c r="AQ4" s="122">
        <v>3</v>
      </c>
    </row>
    <row r="5" spans="1:44" ht="72" x14ac:dyDescent="0.25">
      <c r="A5" s="341" t="str">
        <f t="shared" ref="A5" si="0">IF(AJ4&lt;&gt;AJ5,AJ5,"")</f>
        <v>Extended Supply Chain Mapping</v>
      </c>
      <c r="B5" s="298" t="str">
        <f t="shared" ref="B5" si="1">IF(AK4&lt;&gt;AK5,AK5,"")</f>
        <v>Supplier Information Management SOP</v>
      </c>
      <c r="C5" s="213">
        <v>1</v>
      </c>
      <c r="D5" s="214" t="s">
        <v>71</v>
      </c>
      <c r="E5" s="208" t="s">
        <v>641</v>
      </c>
      <c r="F5" s="175" t="s">
        <v>276</v>
      </c>
      <c r="G5" s="175" t="s">
        <v>524</v>
      </c>
      <c r="H5" s="181">
        <f>INDEX('B. Maturity Model Grading'!$I$4:$I$33,MATCH(AJ5,'B. Maturity Model Grading'!$H$4:$H$33,0))</f>
        <v>0.77777777777777779</v>
      </c>
      <c r="I5" s="76"/>
      <c r="J5" s="76">
        <v>1</v>
      </c>
      <c r="K5" s="76"/>
      <c r="L5" s="76"/>
      <c r="M5" s="76"/>
      <c r="N5" s="76">
        <v>1</v>
      </c>
      <c r="O5" s="76">
        <v>1</v>
      </c>
      <c r="P5" s="76" cm="1">
        <f t="array" ref="P5">_xlfn.SWITCH(F5,"High",1,"Medium",0.5,"Low",0.25,0)</f>
        <v>0.5</v>
      </c>
      <c r="Q5" s="209">
        <f t="shared" ref="Q5:Q21" si="2">SUMPRODUCT(I5:O5,$I$3:$O$3)/SUM($I$3:$O$3)</f>
        <v>0.42857142857142855</v>
      </c>
      <c r="R5" s="209" cm="1">
        <f t="array" ref="R5">_xlfn.IFS(H5&lt;=0.4,0.4,H5&lt;=0.6,0.6,H5&lt;=0.8,0.8,H5&lt;=1,1)</f>
        <v>0.8</v>
      </c>
      <c r="S5" s="210" cm="1">
        <f t="array" ref="S5">P5*Q5*R5/MAX($P$5:$P$35*$Q$5:$Q$35*$R$5:$R$35)</f>
        <v>0.21428571428571427</v>
      </c>
      <c r="T5" s="275"/>
      <c r="U5" s="275"/>
      <c r="V5" s="275"/>
      <c r="W5" s="275"/>
      <c r="X5" s="275"/>
      <c r="Y5" s="178"/>
      <c r="Z5" s="178"/>
      <c r="AA5" s="255"/>
      <c r="AB5" s="255"/>
      <c r="AC5" s="255"/>
      <c r="AD5" s="255"/>
      <c r="AE5" s="255"/>
      <c r="AF5" s="211">
        <f t="shared" ref="AF5:AF25" si="3">IFERROR(S5*Y5,"N/A")</f>
        <v>0</v>
      </c>
      <c r="AG5" s="98" t="s">
        <v>71</v>
      </c>
      <c r="AH5" s="99">
        <v>296</v>
      </c>
      <c r="AI5" s="100" t="s">
        <v>350</v>
      </c>
      <c r="AJ5" s="100" t="s">
        <v>152</v>
      </c>
      <c r="AK5" s="100" t="s">
        <v>642</v>
      </c>
      <c r="AL5" s="100">
        <v>4</v>
      </c>
      <c r="AM5" s="100">
        <v>1</v>
      </c>
      <c r="AN5" s="101">
        <v>2</v>
      </c>
    </row>
    <row r="6" spans="1:44" ht="72" x14ac:dyDescent="0.25">
      <c r="A6" s="342"/>
      <c r="B6" s="298" t="str">
        <f t="shared" ref="B6:B35" si="4">IF(AK5&lt;&gt;AK6,AK6,"")</f>
        <v>Risk Assessment and Mitigation SOP </v>
      </c>
      <c r="C6" s="299">
        <v>2</v>
      </c>
      <c r="D6" s="214" t="s">
        <v>71</v>
      </c>
      <c r="E6" s="208" t="s">
        <v>643</v>
      </c>
      <c r="F6" s="175" t="s">
        <v>268</v>
      </c>
      <c r="G6" s="175" t="s">
        <v>428</v>
      </c>
      <c r="H6" s="181">
        <f>INDEX('B. Maturity Model Grading'!$I$4:$I$33,MATCH(AJ6,'B. Maturity Model Grading'!$H$4:$H$33,0))</f>
        <v>0.77777777777777779</v>
      </c>
      <c r="I6" s="76"/>
      <c r="J6" s="76"/>
      <c r="K6" s="76">
        <v>1</v>
      </c>
      <c r="L6" s="76"/>
      <c r="M6" s="76">
        <v>1</v>
      </c>
      <c r="N6" s="76">
        <v>1</v>
      </c>
      <c r="O6" s="76">
        <v>1</v>
      </c>
      <c r="P6" s="76" cm="1">
        <f t="array" ref="P6">_xlfn.SWITCH(F6,"High",1,"Medium",0.5,"Low",0.25,0)</f>
        <v>1</v>
      </c>
      <c r="Q6" s="209">
        <f t="shared" si="2"/>
        <v>0.5714285714285714</v>
      </c>
      <c r="R6" s="209" cm="1">
        <f t="array" ref="R6">_xlfn.IFS(H6&lt;=0.4,0.4,H6&lt;=0.6,0.6,H6&lt;=0.8,0.8,H6&lt;=1,1)</f>
        <v>0.8</v>
      </c>
      <c r="S6" s="210" cm="1">
        <f t="array" ref="S6">P6*Q6*R6/MAX($P$5:$P$35*$Q$5:$Q$35*$R$5:$R$35)</f>
        <v>0.5714285714285714</v>
      </c>
      <c r="T6" s="275"/>
      <c r="U6" s="275"/>
      <c r="V6" s="275"/>
      <c r="W6" s="275"/>
      <c r="X6" s="275"/>
      <c r="Y6" s="178"/>
      <c r="Z6" s="178"/>
      <c r="AA6" s="255"/>
      <c r="AB6" s="255"/>
      <c r="AC6" s="255"/>
      <c r="AD6" s="255"/>
      <c r="AE6" s="255"/>
      <c r="AF6" s="211">
        <f t="shared" si="3"/>
        <v>0</v>
      </c>
      <c r="AG6" s="98" t="s">
        <v>71</v>
      </c>
      <c r="AH6" s="99">
        <v>299</v>
      </c>
      <c r="AI6" s="100" t="s">
        <v>350</v>
      </c>
      <c r="AJ6" s="100" t="s">
        <v>152</v>
      </c>
      <c r="AK6" s="100" t="s">
        <v>644</v>
      </c>
      <c r="AL6" s="100">
        <v>4</v>
      </c>
      <c r="AM6" s="100">
        <v>1</v>
      </c>
      <c r="AN6" s="101">
        <v>3</v>
      </c>
    </row>
    <row r="7" spans="1:44" ht="90" customHeight="1" x14ac:dyDescent="0.25">
      <c r="A7" s="342"/>
      <c r="B7" s="298" t="str">
        <f t="shared" si="4"/>
        <v>Emergency Response and Crisis Management SOP </v>
      </c>
      <c r="C7" s="213">
        <v>3</v>
      </c>
      <c r="D7" s="214" t="s">
        <v>71</v>
      </c>
      <c r="E7" s="208" t="s">
        <v>645</v>
      </c>
      <c r="F7" s="175" t="s">
        <v>268</v>
      </c>
      <c r="G7" s="175" t="s">
        <v>428</v>
      </c>
      <c r="H7" s="181">
        <f>INDEX('B. Maturity Model Grading'!$I$4:$I$33,MATCH(AJ7,'B. Maturity Model Grading'!$H$4:$H$33,0))</f>
        <v>0.77777777777777779</v>
      </c>
      <c r="I7" s="76"/>
      <c r="J7" s="76"/>
      <c r="K7" s="76">
        <v>1</v>
      </c>
      <c r="L7" s="76">
        <v>1</v>
      </c>
      <c r="M7" s="76">
        <v>1</v>
      </c>
      <c r="N7" s="76"/>
      <c r="O7" s="76"/>
      <c r="P7" s="76" cm="1">
        <f t="array" ref="P7">_xlfn.SWITCH(F7,"High",1,"Medium",0.5,"Low",0.25,0)</f>
        <v>1</v>
      </c>
      <c r="Q7" s="209">
        <f t="shared" si="2"/>
        <v>0.42857142857142855</v>
      </c>
      <c r="R7" s="209" cm="1">
        <f t="array" ref="R7">_xlfn.IFS(H7&lt;=0.4,0.4,H7&lt;=0.6,0.6,H7&lt;=0.8,0.8,H7&lt;=1,1)</f>
        <v>0.8</v>
      </c>
      <c r="S7" s="210" cm="1">
        <f t="array" ref="S7">P7*Q7*R7/MAX($P$5:$P$35*$Q$5:$Q$35*$R$5:$R$35)</f>
        <v>0.42857142857142855</v>
      </c>
      <c r="T7" s="275"/>
      <c r="U7" s="275"/>
      <c r="V7" s="275"/>
      <c r="W7" s="275"/>
      <c r="X7" s="275"/>
      <c r="Y7" s="178"/>
      <c r="Z7" s="178"/>
      <c r="AA7" s="255"/>
      <c r="AB7" s="255"/>
      <c r="AC7" s="255"/>
      <c r="AD7" s="255"/>
      <c r="AE7" s="255"/>
      <c r="AF7" s="211">
        <f t="shared" si="3"/>
        <v>0</v>
      </c>
      <c r="AG7" s="98" t="s">
        <v>71</v>
      </c>
      <c r="AH7" s="99">
        <v>302</v>
      </c>
      <c r="AI7" s="100" t="s">
        <v>350</v>
      </c>
      <c r="AJ7" s="100" t="s">
        <v>152</v>
      </c>
      <c r="AK7" s="100" t="s">
        <v>646</v>
      </c>
      <c r="AL7" s="100">
        <v>4</v>
      </c>
      <c r="AM7" s="100">
        <v>1</v>
      </c>
      <c r="AN7" s="101">
        <v>5</v>
      </c>
    </row>
    <row r="8" spans="1:44" ht="54" x14ac:dyDescent="0.25">
      <c r="A8" s="342"/>
      <c r="B8" s="344" t="str">
        <f t="shared" si="4"/>
        <v>Data Collection and Integration</v>
      </c>
      <c r="C8" s="299">
        <v>4</v>
      </c>
      <c r="D8" s="214" t="s">
        <v>72</v>
      </c>
      <c r="E8" s="208" t="s">
        <v>647</v>
      </c>
      <c r="F8" s="175" t="s">
        <v>268</v>
      </c>
      <c r="G8" s="175" t="s">
        <v>419</v>
      </c>
      <c r="H8" s="181">
        <f>INDEX('B. Maturity Model Grading'!$I$4:$I$33,MATCH(AJ8,'B. Maturity Model Grading'!$H$4:$H$33,0))</f>
        <v>0.77777777777777779</v>
      </c>
      <c r="I8" s="76"/>
      <c r="J8" s="76">
        <v>1</v>
      </c>
      <c r="K8" s="76"/>
      <c r="L8" s="76"/>
      <c r="M8" s="76">
        <v>1</v>
      </c>
      <c r="N8" s="76"/>
      <c r="O8" s="76"/>
      <c r="P8" s="76" cm="1">
        <f t="array" ref="P8">_xlfn.SWITCH(F8,"High",1,"Medium",0.5,"Low",0.25,0)</f>
        <v>1</v>
      </c>
      <c r="Q8" s="209">
        <f t="shared" si="2"/>
        <v>0.2857142857142857</v>
      </c>
      <c r="R8" s="209" cm="1">
        <f t="array" ref="R8">_xlfn.IFS(H8&lt;=0.4,0.4,H8&lt;=0.6,0.6,H8&lt;=0.8,0.8,H8&lt;=1,1)</f>
        <v>0.8</v>
      </c>
      <c r="S8" s="210" cm="1">
        <f t="array" ref="S8">P8*Q8*R8/MAX($P$5:$P$35*$Q$5:$Q$35*$R$5:$R$35)</f>
        <v>0.2857142857142857</v>
      </c>
      <c r="T8" s="275"/>
      <c r="U8" s="275"/>
      <c r="V8" s="275"/>
      <c r="W8" s="275"/>
      <c r="X8" s="275"/>
      <c r="Y8" s="178"/>
      <c r="Z8" s="178"/>
      <c r="AA8" s="255"/>
      <c r="AB8" s="255"/>
      <c r="AC8" s="255"/>
      <c r="AD8" s="255"/>
      <c r="AE8" s="255"/>
      <c r="AF8" s="211">
        <f t="shared" si="3"/>
        <v>0</v>
      </c>
      <c r="AG8" s="98" t="s">
        <v>72</v>
      </c>
      <c r="AH8" s="99">
        <v>98</v>
      </c>
      <c r="AI8" s="100" t="s">
        <v>350</v>
      </c>
      <c r="AJ8" s="100" t="s">
        <v>152</v>
      </c>
      <c r="AK8" s="100" t="s">
        <v>648</v>
      </c>
      <c r="AL8" s="100">
        <v>4</v>
      </c>
      <c r="AM8" s="100">
        <v>1</v>
      </c>
      <c r="AN8" s="101">
        <v>7</v>
      </c>
    </row>
    <row r="9" spans="1:44" ht="54" x14ac:dyDescent="0.25">
      <c r="A9" s="342"/>
      <c r="B9" s="347"/>
      <c r="C9" s="213">
        <v>5</v>
      </c>
      <c r="D9" s="214" t="s">
        <v>72</v>
      </c>
      <c r="E9" s="208" t="s">
        <v>649</v>
      </c>
      <c r="F9" s="175" t="s">
        <v>268</v>
      </c>
      <c r="G9" s="175" t="s">
        <v>419</v>
      </c>
      <c r="H9" s="181">
        <f>INDEX('B. Maturity Model Grading'!$I$4:$I$33,MATCH(AJ9,'B. Maturity Model Grading'!$H$4:$H$33,0))</f>
        <v>0.77777777777777779</v>
      </c>
      <c r="I9" s="76"/>
      <c r="J9" s="76">
        <v>1</v>
      </c>
      <c r="K9" s="76"/>
      <c r="L9" s="76">
        <v>1</v>
      </c>
      <c r="M9" s="76"/>
      <c r="N9" s="76"/>
      <c r="O9" s="76">
        <v>1</v>
      </c>
      <c r="P9" s="76" cm="1">
        <f t="array" ref="P9">_xlfn.SWITCH(F9,"High",1,"Medium",0.5,"Low",0.25,0)</f>
        <v>1</v>
      </c>
      <c r="Q9" s="209">
        <f t="shared" si="2"/>
        <v>0.42857142857142855</v>
      </c>
      <c r="R9" s="209" cm="1">
        <f t="array" ref="R9">_xlfn.IFS(H9&lt;=0.4,0.4,H9&lt;=0.6,0.6,H9&lt;=0.8,0.8,H9&lt;=1,1)</f>
        <v>0.8</v>
      </c>
      <c r="S9" s="210" cm="1">
        <f t="array" ref="S9">P9*Q9*R9/MAX($P$5:$P$35*$Q$5:$Q$35*$R$5:$R$35)</f>
        <v>0.42857142857142855</v>
      </c>
      <c r="T9" s="275"/>
      <c r="U9" s="275"/>
      <c r="V9" s="275"/>
      <c r="W9" s="275"/>
      <c r="X9" s="275"/>
      <c r="Y9" s="178"/>
      <c r="Z9" s="178"/>
      <c r="AA9" s="255"/>
      <c r="AB9" s="255"/>
      <c r="AC9" s="255"/>
      <c r="AD9" s="255"/>
      <c r="AE9" s="255"/>
      <c r="AF9" s="211">
        <f t="shared" si="3"/>
        <v>0</v>
      </c>
      <c r="AG9" s="98" t="s">
        <v>72</v>
      </c>
      <c r="AH9" s="99">
        <v>100</v>
      </c>
      <c r="AI9" s="100" t="s">
        <v>350</v>
      </c>
      <c r="AJ9" s="100" t="s">
        <v>152</v>
      </c>
      <c r="AK9" s="100" t="s">
        <v>648</v>
      </c>
      <c r="AL9" s="100">
        <v>4</v>
      </c>
      <c r="AM9" s="100">
        <v>1</v>
      </c>
      <c r="AN9" s="101">
        <v>7</v>
      </c>
    </row>
    <row r="10" spans="1:44" ht="90" x14ac:dyDescent="0.25">
      <c r="A10" s="342"/>
      <c r="B10" s="344" t="str">
        <f t="shared" si="4"/>
        <v>Supply Chain Mapping Process</v>
      </c>
      <c r="C10" s="299">
        <v>6</v>
      </c>
      <c r="D10" s="214" t="s">
        <v>73</v>
      </c>
      <c r="E10" s="208" t="s">
        <v>650</v>
      </c>
      <c r="F10" s="175" t="s">
        <v>268</v>
      </c>
      <c r="G10" s="175" t="s">
        <v>428</v>
      </c>
      <c r="H10" s="181">
        <f>INDEX('B. Maturity Model Grading'!$I$4:$I$33,MATCH(AJ10,'B. Maturity Model Grading'!$H$4:$H$33,0))</f>
        <v>0.77777777777777779</v>
      </c>
      <c r="I10" s="76"/>
      <c r="J10" s="76">
        <v>1</v>
      </c>
      <c r="K10" s="76"/>
      <c r="L10" s="76">
        <v>1</v>
      </c>
      <c r="M10" s="76">
        <v>1</v>
      </c>
      <c r="N10" s="76"/>
      <c r="O10" s="76"/>
      <c r="P10" s="76" cm="1">
        <f t="array" ref="P10">_xlfn.SWITCH(F10,"High",1,"Medium",0.5,"Low",0.25,0)</f>
        <v>1</v>
      </c>
      <c r="Q10" s="209">
        <f t="shared" si="2"/>
        <v>0.42857142857142855</v>
      </c>
      <c r="R10" s="209" cm="1">
        <f t="array" ref="R10">_xlfn.IFS(H10&lt;=0.4,0.4,H10&lt;=0.6,0.6,H10&lt;=0.8,0.8,H10&lt;=1,1)</f>
        <v>0.8</v>
      </c>
      <c r="S10" s="210" cm="1">
        <f t="array" ref="S10">P10*Q10*R10/MAX($P$5:$P$35*$Q$5:$Q$35*$R$5:$R$35)</f>
        <v>0.42857142857142855</v>
      </c>
      <c r="T10" s="177"/>
      <c r="U10" s="177"/>
      <c r="V10" s="177"/>
      <c r="W10" s="177"/>
      <c r="X10" s="177"/>
      <c r="Y10" s="178"/>
      <c r="Z10" s="178"/>
      <c r="AA10" s="255"/>
      <c r="AB10" s="255"/>
      <c r="AC10" s="255"/>
      <c r="AD10" s="255"/>
      <c r="AE10" s="255"/>
      <c r="AF10" s="211">
        <f t="shared" si="3"/>
        <v>0</v>
      </c>
      <c r="AG10" s="98" t="s">
        <v>73</v>
      </c>
      <c r="AH10" s="102">
        <v>125</v>
      </c>
      <c r="AI10" s="100" t="s">
        <v>350</v>
      </c>
      <c r="AJ10" s="100" t="s">
        <v>152</v>
      </c>
      <c r="AK10" s="100" t="s">
        <v>651</v>
      </c>
      <c r="AL10" s="100">
        <v>4</v>
      </c>
      <c r="AM10" s="100">
        <v>1</v>
      </c>
      <c r="AN10" s="101">
        <v>8</v>
      </c>
    </row>
    <row r="11" spans="1:44" ht="54" x14ac:dyDescent="0.25">
      <c r="A11" s="342"/>
      <c r="B11" s="347"/>
      <c r="C11" s="213">
        <v>7</v>
      </c>
      <c r="D11" s="214" t="s">
        <v>73</v>
      </c>
      <c r="E11" s="208" t="s">
        <v>652</v>
      </c>
      <c r="F11" s="175" t="s">
        <v>268</v>
      </c>
      <c r="G11" s="175" t="s">
        <v>428</v>
      </c>
      <c r="H11" s="181">
        <f>INDEX('B. Maturity Model Grading'!$I$4:$I$33,MATCH(AJ11,'B. Maturity Model Grading'!$H$4:$H$33,0))</f>
        <v>0.77777777777777779</v>
      </c>
      <c r="I11" s="76"/>
      <c r="J11" s="76">
        <v>1</v>
      </c>
      <c r="K11" s="76"/>
      <c r="L11" s="76">
        <v>1</v>
      </c>
      <c r="M11" s="76">
        <v>1</v>
      </c>
      <c r="N11" s="76"/>
      <c r="O11" s="76"/>
      <c r="P11" s="76" cm="1">
        <f t="array" ref="P11">_xlfn.SWITCH(F11,"High",1,"Medium",0.5,"Low",0.25,0)</f>
        <v>1</v>
      </c>
      <c r="Q11" s="209">
        <f t="shared" si="2"/>
        <v>0.42857142857142855</v>
      </c>
      <c r="R11" s="209" cm="1">
        <f t="array" ref="R11">_xlfn.IFS(H11&lt;=0.4,0.4,H11&lt;=0.6,0.6,H11&lt;=0.8,0.8,H11&lt;=1,1)</f>
        <v>0.8</v>
      </c>
      <c r="S11" s="210" cm="1">
        <f t="array" ref="S11">P11*Q11*R11/MAX($P$5:$P$35*$Q$5:$Q$35*$R$5:$R$35)</f>
        <v>0.42857142857142855</v>
      </c>
      <c r="T11" s="177"/>
      <c r="U11" s="177"/>
      <c r="V11" s="177"/>
      <c r="W11" s="177"/>
      <c r="X11" s="177"/>
      <c r="Y11" s="178"/>
      <c r="Z11" s="178"/>
      <c r="AA11" s="255"/>
      <c r="AB11" s="255"/>
      <c r="AC11" s="255"/>
      <c r="AD11" s="255"/>
      <c r="AE11" s="255"/>
      <c r="AF11" s="211">
        <f t="shared" si="3"/>
        <v>0</v>
      </c>
      <c r="AG11" s="98" t="s">
        <v>73</v>
      </c>
      <c r="AH11" s="102">
        <v>126</v>
      </c>
      <c r="AI11" s="100" t="s">
        <v>350</v>
      </c>
      <c r="AJ11" s="100" t="s">
        <v>152</v>
      </c>
      <c r="AK11" s="100" t="s">
        <v>651</v>
      </c>
      <c r="AL11" s="100">
        <v>4</v>
      </c>
      <c r="AM11" s="100">
        <v>1</v>
      </c>
      <c r="AN11" s="101">
        <v>8</v>
      </c>
    </row>
    <row r="12" spans="1:44" ht="90" x14ac:dyDescent="0.25">
      <c r="A12" s="342"/>
      <c r="B12" s="298" t="str">
        <f t="shared" si="4"/>
        <v>Supply Chain Visibility and Real-time Monitoring</v>
      </c>
      <c r="C12" s="299">
        <v>8</v>
      </c>
      <c r="D12" s="214" t="s">
        <v>72</v>
      </c>
      <c r="E12" s="208" t="s">
        <v>653</v>
      </c>
      <c r="F12" s="175" t="s">
        <v>268</v>
      </c>
      <c r="G12" s="175" t="s">
        <v>524</v>
      </c>
      <c r="H12" s="181">
        <f>INDEX('B. Maturity Model Grading'!$I$4:$I$33,MATCH(AJ12,'B. Maturity Model Grading'!$H$4:$H$33,0))</f>
        <v>0.77777777777777779</v>
      </c>
      <c r="I12" s="76"/>
      <c r="J12" s="76">
        <v>1</v>
      </c>
      <c r="K12" s="76"/>
      <c r="L12" s="76">
        <v>1</v>
      </c>
      <c r="M12" s="76">
        <v>1</v>
      </c>
      <c r="N12" s="76"/>
      <c r="O12" s="76"/>
      <c r="P12" s="76" cm="1">
        <f t="array" ref="P12">_xlfn.SWITCH(F12,"High",1,"Medium",0.5,"Low",0.25,0)</f>
        <v>1</v>
      </c>
      <c r="Q12" s="209">
        <f t="shared" si="2"/>
        <v>0.42857142857142855</v>
      </c>
      <c r="R12" s="209" cm="1">
        <f t="array" ref="R12">_xlfn.IFS(H12&lt;=0.4,0.4,H12&lt;=0.6,0.6,H12&lt;=0.8,0.8,H12&lt;=1,1)</f>
        <v>0.8</v>
      </c>
      <c r="S12" s="210" cm="1">
        <f t="array" ref="S12">P12*Q12*R12/MAX($P$5:$P$35*$Q$5:$Q$35*$R$5:$R$35)</f>
        <v>0.42857142857142855</v>
      </c>
      <c r="T12" s="177"/>
      <c r="U12" s="177"/>
      <c r="V12" s="177"/>
      <c r="W12" s="177"/>
      <c r="X12" s="177"/>
      <c r="Y12" s="178"/>
      <c r="Z12" s="178"/>
      <c r="AA12" s="255"/>
      <c r="AB12" s="255"/>
      <c r="AC12" s="255"/>
      <c r="AD12" s="255"/>
      <c r="AE12" s="255"/>
      <c r="AF12" s="211">
        <f t="shared" si="3"/>
        <v>0</v>
      </c>
      <c r="AG12" s="98" t="s">
        <v>72</v>
      </c>
      <c r="AH12" s="102">
        <v>129</v>
      </c>
      <c r="AI12" s="100" t="s">
        <v>350</v>
      </c>
      <c r="AJ12" s="100" t="s">
        <v>152</v>
      </c>
      <c r="AK12" s="100" t="s">
        <v>654</v>
      </c>
      <c r="AL12" s="100">
        <v>4</v>
      </c>
      <c r="AM12" s="100">
        <v>1</v>
      </c>
      <c r="AN12" s="101">
        <v>9</v>
      </c>
    </row>
    <row r="13" spans="1:44" ht="54" x14ac:dyDescent="0.25">
      <c r="A13" s="342"/>
      <c r="B13" s="298" t="str">
        <f t="shared" si="4"/>
        <v>Incident Management and Response</v>
      </c>
      <c r="C13" s="213">
        <v>9</v>
      </c>
      <c r="D13" s="214" t="s">
        <v>72</v>
      </c>
      <c r="E13" s="208" t="s">
        <v>655</v>
      </c>
      <c r="F13" s="175" t="s">
        <v>268</v>
      </c>
      <c r="G13" s="175" t="s">
        <v>433</v>
      </c>
      <c r="H13" s="181">
        <f>INDEX('B. Maturity Model Grading'!$I$4:$I$33,MATCH(AJ13,'B. Maturity Model Grading'!$H$4:$H$33,0))</f>
        <v>0.77777777777777779</v>
      </c>
      <c r="I13" s="76"/>
      <c r="J13" s="76"/>
      <c r="K13" s="76"/>
      <c r="L13" s="76"/>
      <c r="M13" s="76"/>
      <c r="N13" s="76">
        <v>1</v>
      </c>
      <c r="O13" s="76">
        <v>1</v>
      </c>
      <c r="P13" s="76" cm="1">
        <f t="array" ref="P13">_xlfn.SWITCH(F13,"High",1,"Medium",0.5,"Low",0.25,0)</f>
        <v>1</v>
      </c>
      <c r="Q13" s="209">
        <f t="shared" si="2"/>
        <v>0.2857142857142857</v>
      </c>
      <c r="R13" s="209" cm="1">
        <f t="array" ref="R13">_xlfn.IFS(H13&lt;=0.4,0.4,H13&lt;=0.6,0.6,H13&lt;=0.8,0.8,H13&lt;=1,1)</f>
        <v>0.8</v>
      </c>
      <c r="S13" s="210" cm="1">
        <f t="array" ref="S13">P13*Q13*R13/MAX($P$5:$P$35*$Q$5:$Q$35*$R$5:$R$35)</f>
        <v>0.2857142857142857</v>
      </c>
      <c r="T13" s="177"/>
      <c r="U13" s="177"/>
      <c r="V13" s="177"/>
      <c r="W13" s="177"/>
      <c r="X13" s="177"/>
      <c r="Y13" s="178"/>
      <c r="Z13" s="178"/>
      <c r="AA13" s="255"/>
      <c r="AB13" s="255"/>
      <c r="AC13" s="255"/>
      <c r="AD13" s="255"/>
      <c r="AE13" s="255"/>
      <c r="AF13" s="211">
        <f t="shared" si="3"/>
        <v>0</v>
      </c>
      <c r="AG13" s="98" t="s">
        <v>72</v>
      </c>
      <c r="AH13" s="102">
        <v>132</v>
      </c>
      <c r="AI13" s="100" t="s">
        <v>350</v>
      </c>
      <c r="AJ13" s="100" t="s">
        <v>152</v>
      </c>
      <c r="AK13" s="100" t="s">
        <v>656</v>
      </c>
      <c r="AL13" s="100">
        <v>4</v>
      </c>
      <c r="AM13" s="100">
        <v>1</v>
      </c>
      <c r="AN13" s="101">
        <v>10</v>
      </c>
    </row>
    <row r="14" spans="1:44" ht="90" x14ac:dyDescent="0.25">
      <c r="A14" s="343"/>
      <c r="B14" s="298" t="str">
        <f t="shared" si="4"/>
        <v>Challenges and Improvement Initiatives</v>
      </c>
      <c r="C14" s="299">
        <v>10</v>
      </c>
      <c r="D14" s="214" t="s">
        <v>73</v>
      </c>
      <c r="E14" s="208" t="s">
        <v>657</v>
      </c>
      <c r="F14" s="175" t="s">
        <v>268</v>
      </c>
      <c r="G14" s="175" t="s">
        <v>440</v>
      </c>
      <c r="H14" s="181">
        <f>INDEX('B. Maturity Model Grading'!$I$4:$I$33,MATCH(AJ14,'B. Maturity Model Grading'!$H$4:$H$33,0))</f>
        <v>0.77777777777777779</v>
      </c>
      <c r="I14" s="76"/>
      <c r="J14" s="76">
        <v>1</v>
      </c>
      <c r="K14" s="76"/>
      <c r="L14" s="76">
        <v>1</v>
      </c>
      <c r="M14" s="76"/>
      <c r="N14" s="76"/>
      <c r="O14" s="76"/>
      <c r="P14" s="76" cm="1">
        <f t="array" ref="P14">_xlfn.SWITCH(F14,"High",1,"Medium",0.5,"Low",0.25,0)</f>
        <v>1</v>
      </c>
      <c r="Q14" s="209">
        <f t="shared" si="2"/>
        <v>0.2857142857142857</v>
      </c>
      <c r="R14" s="209" cm="1">
        <f t="array" ref="R14">_xlfn.IFS(H14&lt;=0.4,0.4,H14&lt;=0.6,0.6,H14&lt;=0.8,0.8,H14&lt;=1,1)</f>
        <v>0.8</v>
      </c>
      <c r="S14" s="210" cm="1">
        <f t="array" ref="S14">P14*Q14*R14/MAX($P$5:$P$35*$Q$5:$Q$35*$R$5:$R$35)</f>
        <v>0.2857142857142857</v>
      </c>
      <c r="T14" s="177"/>
      <c r="U14" s="177"/>
      <c r="V14" s="177"/>
      <c r="W14" s="177"/>
      <c r="X14" s="177"/>
      <c r="Y14" s="178"/>
      <c r="Z14" s="178"/>
      <c r="AA14" s="255"/>
      <c r="AB14" s="255"/>
      <c r="AC14" s="255"/>
      <c r="AD14" s="255"/>
      <c r="AE14" s="255"/>
      <c r="AF14" s="211">
        <f t="shared" si="3"/>
        <v>0</v>
      </c>
      <c r="AG14" s="98" t="s">
        <v>73</v>
      </c>
      <c r="AH14" s="102">
        <v>137</v>
      </c>
      <c r="AI14" s="100" t="s">
        <v>350</v>
      </c>
      <c r="AJ14" s="100" t="s">
        <v>152</v>
      </c>
      <c r="AK14" s="100" t="s">
        <v>441</v>
      </c>
      <c r="AL14" s="100">
        <v>4</v>
      </c>
      <c r="AM14" s="100">
        <v>1</v>
      </c>
      <c r="AN14" s="101">
        <v>12</v>
      </c>
    </row>
    <row r="15" spans="1:44" ht="52.35" customHeight="1" x14ac:dyDescent="0.25">
      <c r="A15" s="341" t="str">
        <f t="shared" ref="A15:A27" si="5">IF(AJ14&lt;&gt;AJ15,AJ15,"")</f>
        <v>Extended Supplier Collaboration and Communication</v>
      </c>
      <c r="B15" s="298" t="str">
        <f t="shared" si="4"/>
        <v>Supplier Collaboration SOP </v>
      </c>
      <c r="C15" s="213">
        <v>11</v>
      </c>
      <c r="D15" s="214" t="s">
        <v>71</v>
      </c>
      <c r="E15" s="208" t="s">
        <v>658</v>
      </c>
      <c r="F15" s="175" t="s">
        <v>276</v>
      </c>
      <c r="G15" s="175" t="s">
        <v>433</v>
      </c>
      <c r="H15" s="181">
        <f>INDEX('B. Maturity Model Grading'!$I$4:$I$33,MATCH(AJ15,'B. Maturity Model Grading'!$H$4:$H$33,0))</f>
        <v>0.71604938271604934</v>
      </c>
      <c r="I15" s="76">
        <v>1</v>
      </c>
      <c r="J15" s="76"/>
      <c r="K15" s="76"/>
      <c r="L15" s="76"/>
      <c r="M15" s="76"/>
      <c r="N15" s="76">
        <v>1</v>
      </c>
      <c r="O15" s="76">
        <v>1</v>
      </c>
      <c r="P15" s="76" cm="1">
        <f t="array" ref="P15">_xlfn.SWITCH(F15,"High",1,"Medium",0.5,"Low",0.25,0)</f>
        <v>0.5</v>
      </c>
      <c r="Q15" s="209">
        <f t="shared" si="2"/>
        <v>0.42857142857142855</v>
      </c>
      <c r="R15" s="209" cm="1">
        <f t="array" ref="R15">_xlfn.IFS(H15&lt;=0.4,0.4,H15&lt;=0.6,0.6,H15&lt;=0.8,0.8,H15&lt;=1,1)</f>
        <v>0.8</v>
      </c>
      <c r="S15" s="210" cm="1">
        <f t="array" ref="S15">P15*Q15*R15/MAX($P$5:$P$35*$Q$5:$Q$35*$R$5:$R$35)</f>
        <v>0.21428571428571427</v>
      </c>
      <c r="T15" s="275"/>
      <c r="U15" s="275"/>
      <c r="V15" s="275"/>
      <c r="W15" s="275"/>
      <c r="X15" s="275"/>
      <c r="Y15" s="178"/>
      <c r="Z15" s="178"/>
      <c r="AA15" s="255"/>
      <c r="AB15" s="255"/>
      <c r="AC15" s="255"/>
      <c r="AD15" s="255"/>
      <c r="AE15" s="255"/>
      <c r="AF15" s="211">
        <f t="shared" si="3"/>
        <v>0</v>
      </c>
      <c r="AG15" s="98" t="s">
        <v>71</v>
      </c>
      <c r="AH15" s="99">
        <v>306</v>
      </c>
      <c r="AI15" s="100" t="s">
        <v>350</v>
      </c>
      <c r="AJ15" s="100" t="s">
        <v>157</v>
      </c>
      <c r="AK15" s="100" t="s">
        <v>659</v>
      </c>
      <c r="AL15" s="100">
        <v>4</v>
      </c>
      <c r="AM15" s="100">
        <v>2</v>
      </c>
      <c r="AN15" s="101">
        <v>1</v>
      </c>
    </row>
    <row r="16" spans="1:44" ht="54" x14ac:dyDescent="0.25">
      <c r="A16" s="342"/>
      <c r="B16" s="298" t="str">
        <f t="shared" si="4"/>
        <v>Communication Protocol SOP </v>
      </c>
      <c r="C16" s="299">
        <v>12</v>
      </c>
      <c r="D16" s="214" t="s">
        <v>71</v>
      </c>
      <c r="E16" s="208" t="s">
        <v>660</v>
      </c>
      <c r="F16" s="175" t="s">
        <v>290</v>
      </c>
      <c r="G16" s="175" t="s">
        <v>433</v>
      </c>
      <c r="H16" s="181">
        <f>INDEX('B. Maturity Model Grading'!$I$4:$I$33,MATCH(AJ16,'B. Maturity Model Grading'!$H$4:$H$33,0))</f>
        <v>0.71604938271604934</v>
      </c>
      <c r="I16" s="76">
        <v>1</v>
      </c>
      <c r="J16" s="76">
        <v>1</v>
      </c>
      <c r="K16" s="76"/>
      <c r="L16" s="76"/>
      <c r="M16" s="76">
        <v>1</v>
      </c>
      <c r="N16" s="76"/>
      <c r="O16" s="76"/>
      <c r="P16" s="76" cm="1">
        <f t="array" ref="P16">_xlfn.SWITCH(F16,"High",1,"Medium",0.5,"Low",0.25,0)</f>
        <v>0.25</v>
      </c>
      <c r="Q16" s="209">
        <f t="shared" si="2"/>
        <v>0.42857142857142855</v>
      </c>
      <c r="R16" s="209" cm="1">
        <f t="array" ref="R16">_xlfn.IFS(H16&lt;=0.4,0.4,H16&lt;=0.6,0.6,H16&lt;=0.8,0.8,H16&lt;=1,1)</f>
        <v>0.8</v>
      </c>
      <c r="S16" s="210" cm="1">
        <f t="array" ref="S16">P16*Q16*R16/MAX($P$5:$P$35*$Q$5:$Q$35*$R$5:$R$35)</f>
        <v>0.10714285714285714</v>
      </c>
      <c r="T16" s="275"/>
      <c r="U16" s="275"/>
      <c r="V16" s="275"/>
      <c r="W16" s="275"/>
      <c r="X16" s="275"/>
      <c r="Y16" s="178"/>
      <c r="Z16" s="178"/>
      <c r="AA16" s="255"/>
      <c r="AB16" s="255"/>
      <c r="AC16" s="255"/>
      <c r="AD16" s="255"/>
      <c r="AE16" s="255"/>
      <c r="AF16" s="211">
        <f t="shared" si="3"/>
        <v>0</v>
      </c>
      <c r="AG16" s="98" t="s">
        <v>71</v>
      </c>
      <c r="AH16" s="99">
        <v>310</v>
      </c>
      <c r="AI16" s="100" t="s">
        <v>350</v>
      </c>
      <c r="AJ16" s="100" t="s">
        <v>157</v>
      </c>
      <c r="AK16" s="100" t="s">
        <v>661</v>
      </c>
      <c r="AL16" s="100">
        <v>4</v>
      </c>
      <c r="AM16" s="100">
        <v>2</v>
      </c>
      <c r="AN16" s="101">
        <v>2</v>
      </c>
    </row>
    <row r="17" spans="1:40" ht="72" x14ac:dyDescent="0.25">
      <c r="A17" s="342"/>
      <c r="B17" s="298" t="str">
        <f t="shared" si="4"/>
        <v>Data Exchange and Visibility SOP </v>
      </c>
      <c r="C17" s="213">
        <v>13</v>
      </c>
      <c r="D17" s="214" t="s">
        <v>71</v>
      </c>
      <c r="E17" s="208" t="s">
        <v>662</v>
      </c>
      <c r="F17" s="175" t="s">
        <v>276</v>
      </c>
      <c r="G17" s="175" t="s">
        <v>524</v>
      </c>
      <c r="H17" s="181">
        <f>INDEX('B. Maturity Model Grading'!$I$4:$I$33,MATCH(AJ17,'B. Maturity Model Grading'!$H$4:$H$33,0))</f>
        <v>0.71604938271604934</v>
      </c>
      <c r="I17" s="76">
        <v>1</v>
      </c>
      <c r="J17" s="76">
        <v>1</v>
      </c>
      <c r="K17" s="76"/>
      <c r="L17" s="76"/>
      <c r="M17" s="76"/>
      <c r="N17" s="76">
        <v>1</v>
      </c>
      <c r="O17" s="76">
        <v>1</v>
      </c>
      <c r="P17" s="76" cm="1">
        <f t="array" ref="P17">_xlfn.SWITCH(F17,"High",1,"Medium",0.5,"Low",0.25,0)</f>
        <v>0.5</v>
      </c>
      <c r="Q17" s="209">
        <f t="shared" si="2"/>
        <v>0.5714285714285714</v>
      </c>
      <c r="R17" s="209" cm="1">
        <f t="array" ref="R17">_xlfn.IFS(H17&lt;=0.4,0.4,H17&lt;=0.6,0.6,H17&lt;=0.8,0.8,H17&lt;=1,1)</f>
        <v>0.8</v>
      </c>
      <c r="S17" s="210" cm="1">
        <f t="array" ref="S17">P17*Q17*R17/MAX($P$5:$P$35*$Q$5:$Q$35*$R$5:$R$35)</f>
        <v>0.2857142857142857</v>
      </c>
      <c r="T17" s="275"/>
      <c r="U17" s="275"/>
      <c r="V17" s="275"/>
      <c r="W17" s="275"/>
      <c r="X17" s="275"/>
      <c r="Y17" s="178"/>
      <c r="Z17" s="178"/>
      <c r="AA17" s="255"/>
      <c r="AB17" s="255"/>
      <c r="AC17" s="255"/>
      <c r="AD17" s="255"/>
      <c r="AE17" s="255"/>
      <c r="AF17" s="211">
        <f t="shared" si="3"/>
        <v>0</v>
      </c>
      <c r="AG17" s="98" t="s">
        <v>71</v>
      </c>
      <c r="AH17" s="99">
        <v>316</v>
      </c>
      <c r="AI17" s="100" t="s">
        <v>350</v>
      </c>
      <c r="AJ17" s="100" t="s">
        <v>157</v>
      </c>
      <c r="AK17" s="100" t="s">
        <v>663</v>
      </c>
      <c r="AL17" s="100">
        <v>4</v>
      </c>
      <c r="AM17" s="100">
        <v>2</v>
      </c>
      <c r="AN17" s="101">
        <v>4</v>
      </c>
    </row>
    <row r="18" spans="1:40" ht="72" x14ac:dyDescent="0.25">
      <c r="A18" s="342"/>
      <c r="B18" s="344" t="str">
        <f t="shared" si="4"/>
        <v>Handling Supply Chain Disruptions and Uncertainties</v>
      </c>
      <c r="C18" s="299">
        <v>14</v>
      </c>
      <c r="D18" s="214" t="s">
        <v>73</v>
      </c>
      <c r="E18" s="208" t="s">
        <v>664</v>
      </c>
      <c r="F18" s="175" t="s">
        <v>276</v>
      </c>
      <c r="G18" s="175" t="s">
        <v>428</v>
      </c>
      <c r="H18" s="181">
        <f>INDEX('B. Maturity Model Grading'!$I$4:$I$33,MATCH(AJ18,'B. Maturity Model Grading'!$H$4:$H$33,0))</f>
        <v>0.71604938271604934</v>
      </c>
      <c r="I18" s="76">
        <v>1</v>
      </c>
      <c r="J18" s="76">
        <v>1</v>
      </c>
      <c r="K18" s="76">
        <v>1</v>
      </c>
      <c r="L18" s="76">
        <v>1</v>
      </c>
      <c r="M18" s="76">
        <v>1</v>
      </c>
      <c r="N18" s="76">
        <v>1</v>
      </c>
      <c r="O18" s="76">
        <v>1</v>
      </c>
      <c r="P18" s="76" cm="1">
        <f t="array" ref="P18">_xlfn.SWITCH(F18,"High",1,"Medium",0.5,"Low",0.25,0)</f>
        <v>0.5</v>
      </c>
      <c r="Q18" s="209">
        <f t="shared" si="2"/>
        <v>1</v>
      </c>
      <c r="R18" s="209" cm="1">
        <f t="array" ref="R18">_xlfn.IFS(H18&lt;=0.4,0.4,H18&lt;=0.6,0.6,H18&lt;=0.8,0.8,H18&lt;=1,1)</f>
        <v>0.8</v>
      </c>
      <c r="S18" s="210" cm="1">
        <f t="array" ref="S18">P18*Q18*R18/MAX($P$5:$P$35*$Q$5:$Q$35*$R$5:$R$35)</f>
        <v>0.5</v>
      </c>
      <c r="T18" s="177"/>
      <c r="U18" s="177"/>
      <c r="V18" s="177"/>
      <c r="W18" s="177"/>
      <c r="X18" s="177"/>
      <c r="Y18" s="178"/>
      <c r="Z18" s="178"/>
      <c r="AA18" s="255"/>
      <c r="AB18" s="255"/>
      <c r="AC18" s="255"/>
      <c r="AD18" s="255"/>
      <c r="AE18" s="255"/>
      <c r="AF18" s="211">
        <f t="shared" si="3"/>
        <v>0</v>
      </c>
      <c r="AG18" s="98" t="s">
        <v>73</v>
      </c>
      <c r="AH18" s="102">
        <v>146</v>
      </c>
      <c r="AI18" s="100" t="s">
        <v>350</v>
      </c>
      <c r="AJ18" s="100" t="s">
        <v>157</v>
      </c>
      <c r="AK18" s="100" t="s">
        <v>665</v>
      </c>
      <c r="AL18" s="100">
        <v>4</v>
      </c>
      <c r="AM18" s="100">
        <v>2</v>
      </c>
      <c r="AN18" s="101">
        <v>8</v>
      </c>
    </row>
    <row r="19" spans="1:40" ht="72" x14ac:dyDescent="0.25">
      <c r="A19" s="342"/>
      <c r="B19" s="347"/>
      <c r="C19" s="213">
        <v>15</v>
      </c>
      <c r="D19" s="214" t="s">
        <v>73</v>
      </c>
      <c r="E19" s="208" t="s">
        <v>666</v>
      </c>
      <c r="F19" s="175" t="s">
        <v>276</v>
      </c>
      <c r="G19" s="175" t="s">
        <v>428</v>
      </c>
      <c r="H19" s="181">
        <f>INDEX('B. Maturity Model Grading'!$I$4:$I$33,MATCH(AJ19,'B. Maturity Model Grading'!$H$4:$H$33,0))</f>
        <v>0.71604938271604934</v>
      </c>
      <c r="I19" s="76">
        <v>1</v>
      </c>
      <c r="J19" s="76">
        <v>1</v>
      </c>
      <c r="K19" s="76">
        <v>1</v>
      </c>
      <c r="L19" s="76">
        <v>1</v>
      </c>
      <c r="M19" s="76">
        <v>1</v>
      </c>
      <c r="N19" s="76">
        <v>1</v>
      </c>
      <c r="O19" s="76">
        <v>1</v>
      </c>
      <c r="P19" s="76" cm="1">
        <f t="array" ref="P19">_xlfn.SWITCH(F19,"High",1,"Medium",0.5,"Low",0.25,0)</f>
        <v>0.5</v>
      </c>
      <c r="Q19" s="209">
        <f t="shared" si="2"/>
        <v>1</v>
      </c>
      <c r="R19" s="209" cm="1">
        <f t="array" ref="R19">_xlfn.IFS(H19&lt;=0.4,0.4,H19&lt;=0.6,0.6,H19&lt;=0.8,0.8,H19&lt;=1,1)</f>
        <v>0.8</v>
      </c>
      <c r="S19" s="210" cm="1">
        <f t="array" ref="S19">P19*Q19*R19/MAX($P$5:$P$35*$Q$5:$Q$35*$R$5:$R$35)</f>
        <v>0.5</v>
      </c>
      <c r="T19" s="177"/>
      <c r="U19" s="177"/>
      <c r="V19" s="177"/>
      <c r="W19" s="177"/>
      <c r="X19" s="177"/>
      <c r="Y19" s="178"/>
      <c r="Z19" s="178"/>
      <c r="AA19" s="255"/>
      <c r="AB19" s="255"/>
      <c r="AC19" s="255"/>
      <c r="AD19" s="255"/>
      <c r="AE19" s="255"/>
      <c r="AF19" s="211">
        <f t="shared" si="3"/>
        <v>0</v>
      </c>
      <c r="AG19" s="98" t="s">
        <v>73</v>
      </c>
      <c r="AH19" s="102">
        <v>148</v>
      </c>
      <c r="AI19" s="100" t="s">
        <v>350</v>
      </c>
      <c r="AJ19" s="100" t="s">
        <v>157</v>
      </c>
      <c r="AK19" s="100" t="s">
        <v>665</v>
      </c>
      <c r="AL19" s="100">
        <v>4</v>
      </c>
      <c r="AM19" s="100">
        <v>2</v>
      </c>
      <c r="AN19" s="101">
        <v>8</v>
      </c>
    </row>
    <row r="20" spans="1:40" ht="72" x14ac:dyDescent="0.25">
      <c r="A20" s="342"/>
      <c r="B20" s="298" t="str">
        <f t="shared" si="4"/>
        <v>Collaborative Inventory Management</v>
      </c>
      <c r="C20" s="299">
        <v>16</v>
      </c>
      <c r="D20" s="214" t="s">
        <v>73</v>
      </c>
      <c r="E20" s="208" t="s">
        <v>667</v>
      </c>
      <c r="F20" s="175" t="s">
        <v>268</v>
      </c>
      <c r="G20" s="175" t="s">
        <v>428</v>
      </c>
      <c r="H20" s="181">
        <f>INDEX('B. Maturity Model Grading'!$I$4:$I$33,MATCH(AJ20,'B. Maturity Model Grading'!$H$4:$H$33,0))</f>
        <v>0.71604938271604934</v>
      </c>
      <c r="I20" s="76">
        <v>1</v>
      </c>
      <c r="J20" s="76">
        <v>1</v>
      </c>
      <c r="K20" s="76">
        <v>1</v>
      </c>
      <c r="L20" s="76">
        <v>1</v>
      </c>
      <c r="M20" s="76"/>
      <c r="N20" s="76">
        <v>1</v>
      </c>
      <c r="O20" s="76"/>
      <c r="P20" s="76" cm="1">
        <f t="array" ref="P20">_xlfn.SWITCH(F20,"High",1,"Medium",0.5,"Low",0.25,0)</f>
        <v>1</v>
      </c>
      <c r="Q20" s="209">
        <f t="shared" si="2"/>
        <v>0.7142857142857143</v>
      </c>
      <c r="R20" s="209" cm="1">
        <f t="array" ref="R20">_xlfn.IFS(H20&lt;=0.4,0.4,H20&lt;=0.6,0.6,H20&lt;=0.8,0.8,H20&lt;=1,1)</f>
        <v>0.8</v>
      </c>
      <c r="S20" s="210" cm="1">
        <f t="array" ref="S20">P20*Q20*R20/MAX($P$5:$P$35*$Q$5:$Q$35*$R$5:$R$35)</f>
        <v>0.7142857142857143</v>
      </c>
      <c r="T20" s="177"/>
      <c r="U20" s="177"/>
      <c r="V20" s="177"/>
      <c r="W20" s="177"/>
      <c r="X20" s="177"/>
      <c r="Y20" s="178"/>
      <c r="Z20" s="178"/>
      <c r="AA20" s="255"/>
      <c r="AB20" s="255"/>
      <c r="AC20" s="255"/>
      <c r="AD20" s="255"/>
      <c r="AE20" s="255"/>
      <c r="AF20" s="211">
        <f t="shared" si="3"/>
        <v>0</v>
      </c>
      <c r="AG20" s="98" t="s">
        <v>73</v>
      </c>
      <c r="AH20" s="102">
        <v>151</v>
      </c>
      <c r="AI20" s="100" t="s">
        <v>350</v>
      </c>
      <c r="AJ20" s="100" t="s">
        <v>157</v>
      </c>
      <c r="AK20" s="100" t="s">
        <v>668</v>
      </c>
      <c r="AL20" s="100">
        <v>4</v>
      </c>
      <c r="AM20" s="100">
        <v>2</v>
      </c>
      <c r="AN20" s="101">
        <v>9</v>
      </c>
    </row>
    <row r="21" spans="1:40" ht="54" x14ac:dyDescent="0.25">
      <c r="A21" s="343"/>
      <c r="B21" s="298" t="str">
        <f t="shared" si="4"/>
        <v>Supplier Risk Management</v>
      </c>
      <c r="C21" s="213">
        <v>17</v>
      </c>
      <c r="D21" s="214" t="s">
        <v>72</v>
      </c>
      <c r="E21" s="208" t="s">
        <v>669</v>
      </c>
      <c r="F21" s="175" t="s">
        <v>268</v>
      </c>
      <c r="G21" s="175" t="s">
        <v>419</v>
      </c>
      <c r="H21" s="181">
        <f>INDEX('B. Maturity Model Grading'!$I$4:$I$33,MATCH(AJ21,'B. Maturity Model Grading'!$H$4:$H$33,0))</f>
        <v>0.71604938271604934</v>
      </c>
      <c r="I21" s="76"/>
      <c r="J21" s="76">
        <v>1</v>
      </c>
      <c r="K21" s="76"/>
      <c r="L21" s="76">
        <v>1</v>
      </c>
      <c r="M21" s="76"/>
      <c r="N21" s="76"/>
      <c r="O21" s="76"/>
      <c r="P21" s="76" cm="1">
        <f t="array" ref="P21">_xlfn.SWITCH(F21,"High",1,"Medium",0.5,"Low",0.25,0)</f>
        <v>1</v>
      </c>
      <c r="Q21" s="209">
        <f t="shared" si="2"/>
        <v>0.2857142857142857</v>
      </c>
      <c r="R21" s="209" cm="1">
        <f t="array" ref="R21">_xlfn.IFS(H21&lt;=0.4,0.4,H21&lt;=0.6,0.6,H21&lt;=0.8,0.8,H21&lt;=1,1)</f>
        <v>0.8</v>
      </c>
      <c r="S21" s="210" cm="1">
        <f t="array" ref="S21">P21*Q21*R21/MAX($P$5:$P$35*$Q$5:$Q$35*$R$5:$R$35)</f>
        <v>0.2857142857142857</v>
      </c>
      <c r="T21" s="177"/>
      <c r="U21" s="177"/>
      <c r="V21" s="177"/>
      <c r="W21" s="177"/>
      <c r="X21" s="177"/>
      <c r="Y21" s="178"/>
      <c r="Z21" s="178"/>
      <c r="AA21" s="255"/>
      <c r="AB21" s="255"/>
      <c r="AC21" s="255"/>
      <c r="AD21" s="255"/>
      <c r="AE21" s="255"/>
      <c r="AF21" s="211">
        <f t="shared" si="3"/>
        <v>0</v>
      </c>
      <c r="AG21" s="98" t="s">
        <v>72</v>
      </c>
      <c r="AH21" s="102">
        <v>152</v>
      </c>
      <c r="AI21" s="100" t="s">
        <v>350</v>
      </c>
      <c r="AJ21" s="100" t="s">
        <v>157</v>
      </c>
      <c r="AK21" s="100" t="s">
        <v>670</v>
      </c>
      <c r="AL21" s="100">
        <v>4</v>
      </c>
      <c r="AM21" s="100">
        <v>2</v>
      </c>
      <c r="AN21" s="101">
        <v>10</v>
      </c>
    </row>
    <row r="22" spans="1:40" ht="90" x14ac:dyDescent="0.25">
      <c r="A22" s="341" t="str">
        <f t="shared" si="5"/>
        <v>Tracking and Tracing Management</v>
      </c>
      <c r="B22" s="298" t="str">
        <f t="shared" si="4"/>
        <v>Traceability Data Sharing and Integration SOP </v>
      </c>
      <c r="C22" s="299">
        <v>18</v>
      </c>
      <c r="D22" s="214" t="s">
        <v>71</v>
      </c>
      <c r="E22" s="208" t="s">
        <v>671</v>
      </c>
      <c r="F22" s="175" t="s">
        <v>268</v>
      </c>
      <c r="G22" s="175" t="s">
        <v>524</v>
      </c>
      <c r="H22" s="181">
        <f>INDEX('B. Maturity Model Grading'!$I$4:$I$33,MATCH(AJ22,'B. Maturity Model Grading'!$H$4:$H$33,0))</f>
        <v>0.55555555555555558</v>
      </c>
      <c r="I22" s="76"/>
      <c r="J22" s="76">
        <v>1</v>
      </c>
      <c r="K22" s="76"/>
      <c r="L22" s="76">
        <v>1</v>
      </c>
      <c r="M22" s="76"/>
      <c r="N22" s="76"/>
      <c r="O22" s="76">
        <v>1</v>
      </c>
      <c r="P22" s="76" cm="1">
        <f t="array" ref="P22">_xlfn.SWITCH(F22,"High",1,"Medium",0.5,"Low",0.25,0)</f>
        <v>1</v>
      </c>
      <c r="Q22" s="209">
        <f t="shared" ref="Q22:Q35" si="6">SUMPRODUCT(I22:O22,$I$3:$O$3)/SUM($I$3:$O$3)</f>
        <v>0.42857142857142855</v>
      </c>
      <c r="R22" s="209" cm="1">
        <f t="array" ref="R22">_xlfn.IFS(H22&lt;=0.4,0.4,H22&lt;=0.6,0.6,H22&lt;=0.8,0.8,H22&lt;=1,1)</f>
        <v>0.6</v>
      </c>
      <c r="S22" s="210" cm="1">
        <f t="array" ref="S22">P22*Q22*R22/MAX($P$5:$P$35*$Q$5:$Q$35*$R$5:$R$35)</f>
        <v>0.3214285714285714</v>
      </c>
      <c r="T22" s="275"/>
      <c r="U22" s="275"/>
      <c r="V22" s="275"/>
      <c r="W22" s="275"/>
      <c r="X22" s="275"/>
      <c r="Y22" s="178"/>
      <c r="Z22" s="178"/>
      <c r="AA22" s="255"/>
      <c r="AB22" s="255"/>
      <c r="AC22" s="255"/>
      <c r="AD22" s="255"/>
      <c r="AE22" s="255"/>
      <c r="AF22" s="211">
        <f t="shared" si="3"/>
        <v>0</v>
      </c>
      <c r="AG22" s="98" t="s">
        <v>71</v>
      </c>
      <c r="AH22" s="99">
        <v>327</v>
      </c>
      <c r="AI22" s="100" t="s">
        <v>350</v>
      </c>
      <c r="AJ22" s="100" t="s">
        <v>162</v>
      </c>
      <c r="AK22" s="100" t="s">
        <v>672</v>
      </c>
      <c r="AL22" s="100">
        <v>4</v>
      </c>
      <c r="AM22" s="100">
        <v>3</v>
      </c>
      <c r="AN22" s="101">
        <v>4</v>
      </c>
    </row>
    <row r="23" spans="1:40" ht="72" x14ac:dyDescent="0.25">
      <c r="A23" s="342"/>
      <c r="B23" s="298" t="str">
        <f t="shared" si="4"/>
        <v>Tracking &amp; Tracing Metrics</v>
      </c>
      <c r="C23" s="213">
        <v>19</v>
      </c>
      <c r="D23" s="214" t="s">
        <v>72</v>
      </c>
      <c r="E23" s="208" t="s">
        <v>673</v>
      </c>
      <c r="F23" s="175" t="s">
        <v>268</v>
      </c>
      <c r="G23" s="175" t="s">
        <v>419</v>
      </c>
      <c r="H23" s="181">
        <f>INDEX('B. Maturity Model Grading'!$I$4:$I$33,MATCH(AJ23,'B. Maturity Model Grading'!$H$4:$H$33,0))</f>
        <v>0.55555555555555558</v>
      </c>
      <c r="I23" s="76"/>
      <c r="J23" s="76">
        <v>1</v>
      </c>
      <c r="K23" s="76"/>
      <c r="L23" s="76">
        <v>1</v>
      </c>
      <c r="M23" s="76"/>
      <c r="N23" s="76"/>
      <c r="O23" s="76"/>
      <c r="P23" s="76" cm="1">
        <f t="array" ref="P23">_xlfn.SWITCH(F23,"High",1,"Medium",0.5,"Low",0.25,0)</f>
        <v>1</v>
      </c>
      <c r="Q23" s="209">
        <f t="shared" si="6"/>
        <v>0.2857142857142857</v>
      </c>
      <c r="R23" s="209" cm="1">
        <f t="array" ref="R23">_xlfn.IFS(H23&lt;=0.4,0.4,H23&lt;=0.6,0.6,H23&lt;=0.8,0.8,H23&lt;=1,1)</f>
        <v>0.6</v>
      </c>
      <c r="S23" s="210" cm="1">
        <f t="array" ref="S23">P23*Q23*R23/MAX($P$5:$P$35*$Q$5:$Q$35*$R$5:$R$35)</f>
        <v>0.21428571428571425</v>
      </c>
      <c r="T23" s="275"/>
      <c r="U23" s="275"/>
      <c r="V23" s="275"/>
      <c r="W23" s="275"/>
      <c r="X23" s="275"/>
      <c r="Y23" s="178"/>
      <c r="Z23" s="178"/>
      <c r="AA23" s="255"/>
      <c r="AB23" s="255"/>
      <c r="AC23" s="255"/>
      <c r="AD23" s="255"/>
      <c r="AE23" s="255"/>
      <c r="AF23" s="211">
        <f t="shared" si="3"/>
        <v>0</v>
      </c>
      <c r="AG23" s="98" t="s">
        <v>72</v>
      </c>
      <c r="AH23" s="99">
        <v>106</v>
      </c>
      <c r="AI23" s="100" t="s">
        <v>350</v>
      </c>
      <c r="AJ23" s="100" t="s">
        <v>162</v>
      </c>
      <c r="AK23" s="100" t="s">
        <v>674</v>
      </c>
      <c r="AL23" s="100">
        <v>4</v>
      </c>
      <c r="AM23" s="100">
        <v>3</v>
      </c>
      <c r="AN23" s="101">
        <v>8</v>
      </c>
    </row>
    <row r="24" spans="1:40" ht="54" x14ac:dyDescent="0.25">
      <c r="A24" s="342"/>
      <c r="B24" s="344" t="str">
        <f t="shared" si="4"/>
        <v>Tracking &amp; Tracing Management Process</v>
      </c>
      <c r="C24" s="299">
        <v>20</v>
      </c>
      <c r="D24" s="214" t="s">
        <v>73</v>
      </c>
      <c r="E24" s="208" t="s">
        <v>675</v>
      </c>
      <c r="F24" s="175" t="s">
        <v>276</v>
      </c>
      <c r="G24" s="175" t="s">
        <v>524</v>
      </c>
      <c r="H24" s="181">
        <f>INDEX('B. Maturity Model Grading'!$I$4:$I$33,MATCH(AJ24,'B. Maturity Model Grading'!$H$4:$H$33,0))</f>
        <v>0.55555555555555558</v>
      </c>
      <c r="I24" s="76"/>
      <c r="J24" s="76">
        <v>1</v>
      </c>
      <c r="K24" s="76"/>
      <c r="L24" s="76"/>
      <c r="M24" s="76">
        <v>1</v>
      </c>
      <c r="N24" s="76"/>
      <c r="O24" s="76"/>
      <c r="P24" s="76" cm="1">
        <f t="array" ref="P24">_xlfn.SWITCH(F24,"High",1,"Medium",0.5,"Low",0.25,0)</f>
        <v>0.5</v>
      </c>
      <c r="Q24" s="209">
        <f t="shared" si="6"/>
        <v>0.2857142857142857</v>
      </c>
      <c r="R24" s="209" cm="1">
        <f t="array" ref="R24">_xlfn.IFS(H24&lt;=0.4,0.4,H24&lt;=0.6,0.6,H24&lt;=0.8,0.8,H24&lt;=1,1)</f>
        <v>0.6</v>
      </c>
      <c r="S24" s="210" cm="1">
        <f t="array" ref="S24">P24*Q24*R24/MAX($P$5:$P$35*$Q$5:$Q$35*$R$5:$R$35)</f>
        <v>0.10714285714285712</v>
      </c>
      <c r="T24" s="177"/>
      <c r="U24" s="177"/>
      <c r="V24" s="177"/>
      <c r="W24" s="177"/>
      <c r="X24" s="177"/>
      <c r="Y24" s="178"/>
      <c r="Z24" s="178"/>
      <c r="AA24" s="255"/>
      <c r="AB24" s="255"/>
      <c r="AC24" s="255"/>
      <c r="AD24" s="255"/>
      <c r="AE24" s="255"/>
      <c r="AF24" s="211">
        <f t="shared" si="3"/>
        <v>0</v>
      </c>
      <c r="AG24" s="98" t="s">
        <v>73</v>
      </c>
      <c r="AH24" s="102">
        <v>155</v>
      </c>
      <c r="AI24" s="100" t="s">
        <v>350</v>
      </c>
      <c r="AJ24" s="100" t="s">
        <v>162</v>
      </c>
      <c r="AK24" s="100" t="s">
        <v>676</v>
      </c>
      <c r="AL24" s="100">
        <v>4</v>
      </c>
      <c r="AM24" s="100">
        <v>3</v>
      </c>
      <c r="AN24" s="101">
        <v>11</v>
      </c>
    </row>
    <row r="25" spans="1:40" ht="108" x14ac:dyDescent="0.25">
      <c r="A25" s="342"/>
      <c r="B25" s="347"/>
      <c r="C25" s="213">
        <v>21</v>
      </c>
      <c r="D25" s="214" t="s">
        <v>72</v>
      </c>
      <c r="E25" s="208" t="s">
        <v>677</v>
      </c>
      <c r="F25" s="175" t="s">
        <v>268</v>
      </c>
      <c r="G25" s="175" t="s">
        <v>524</v>
      </c>
      <c r="H25" s="181">
        <f>INDEX('B. Maturity Model Grading'!$I$4:$I$33,MATCH(AJ25,'B. Maturity Model Grading'!$H$4:$H$33,0))</f>
        <v>0.55555555555555558</v>
      </c>
      <c r="I25" s="76"/>
      <c r="J25" s="76">
        <v>1</v>
      </c>
      <c r="K25" s="76"/>
      <c r="L25" s="76"/>
      <c r="M25" s="76">
        <v>1</v>
      </c>
      <c r="N25" s="76"/>
      <c r="O25" s="76"/>
      <c r="P25" s="76" cm="1">
        <f t="array" ref="P25">_xlfn.SWITCH(F25,"High",1,"Medium",0.5,"Low",0.25,0)</f>
        <v>1</v>
      </c>
      <c r="Q25" s="209">
        <f t="shared" si="6"/>
        <v>0.2857142857142857</v>
      </c>
      <c r="R25" s="209" cm="1">
        <f t="array" ref="R25">_xlfn.IFS(H25&lt;=0.4,0.4,H25&lt;=0.6,0.6,H25&lt;=0.8,0.8,H25&lt;=1,1)</f>
        <v>0.6</v>
      </c>
      <c r="S25" s="210" cm="1">
        <f t="array" ref="S25">P25*Q25*R25/MAX($P$5:$P$35*$Q$5:$Q$35*$R$5:$R$35)</f>
        <v>0.21428571428571425</v>
      </c>
      <c r="T25" s="177"/>
      <c r="U25" s="177"/>
      <c r="V25" s="177"/>
      <c r="W25" s="177"/>
      <c r="X25" s="177"/>
      <c r="Y25" s="178"/>
      <c r="Z25" s="178"/>
      <c r="AA25" s="255"/>
      <c r="AB25" s="255"/>
      <c r="AC25" s="255"/>
      <c r="AD25" s="255"/>
      <c r="AE25" s="255"/>
      <c r="AF25" s="211">
        <f t="shared" si="3"/>
        <v>0</v>
      </c>
      <c r="AG25" s="98" t="s">
        <v>72</v>
      </c>
      <c r="AH25" s="102">
        <v>157</v>
      </c>
      <c r="AI25" s="100" t="s">
        <v>350</v>
      </c>
      <c r="AJ25" s="100" t="s">
        <v>162</v>
      </c>
      <c r="AK25" s="100" t="s">
        <v>676</v>
      </c>
      <c r="AL25" s="100">
        <v>4</v>
      </c>
      <c r="AM25" s="100">
        <v>3</v>
      </c>
      <c r="AN25" s="101">
        <v>11</v>
      </c>
    </row>
    <row r="26" spans="1:40" ht="54" x14ac:dyDescent="0.25">
      <c r="A26" s="343"/>
      <c r="B26" s="298" t="str">
        <f t="shared" si="4"/>
        <v>Incident Management and Response</v>
      </c>
      <c r="C26" s="299">
        <v>22</v>
      </c>
      <c r="D26" s="214" t="s">
        <v>73</v>
      </c>
      <c r="E26" s="208" t="s">
        <v>678</v>
      </c>
      <c r="F26" s="175" t="s">
        <v>268</v>
      </c>
      <c r="G26" s="175" t="s">
        <v>440</v>
      </c>
      <c r="H26" s="181">
        <f>INDEX('B. Maturity Model Grading'!$I$4:$I$33,MATCH(AJ26,'B. Maturity Model Grading'!$H$4:$H$33,0))</f>
        <v>0.55555555555555558</v>
      </c>
      <c r="I26" s="76">
        <v>1</v>
      </c>
      <c r="J26" s="76">
        <v>1</v>
      </c>
      <c r="K26" s="76">
        <v>1</v>
      </c>
      <c r="L26" s="76">
        <v>1</v>
      </c>
      <c r="M26" s="76">
        <v>1</v>
      </c>
      <c r="N26" s="76"/>
      <c r="O26" s="76"/>
      <c r="P26" s="76" cm="1">
        <f t="array" ref="P26">_xlfn.SWITCH(F26,"High",1,"Medium",0.5,"Low",0.25,0)</f>
        <v>1</v>
      </c>
      <c r="Q26" s="209">
        <f t="shared" si="6"/>
        <v>0.7142857142857143</v>
      </c>
      <c r="R26" s="209" cm="1">
        <f t="array" ref="R26">_xlfn.IFS(H26&lt;=0.4,0.4,H26&lt;=0.6,0.6,H26&lt;=0.8,0.8,H26&lt;=1,1)</f>
        <v>0.6</v>
      </c>
      <c r="S26" s="210" cm="1">
        <f t="array" ref="S26">P26*Q26*R26/MAX($P$5:$P$35*$Q$5:$Q$35*$R$5:$R$35)</f>
        <v>0.5357142857142857</v>
      </c>
      <c r="T26" s="177"/>
      <c r="U26" s="177"/>
      <c r="V26" s="177"/>
      <c r="W26" s="177"/>
      <c r="X26" s="177"/>
      <c r="Y26" s="178"/>
      <c r="Z26" s="178"/>
      <c r="AA26" s="255"/>
      <c r="AB26" s="255"/>
      <c r="AC26" s="255"/>
      <c r="AD26" s="255"/>
      <c r="AE26" s="255"/>
      <c r="AF26" s="211">
        <f t="shared" ref="AF26:AF35" si="7">IFERROR(S26*Y26,"N/A")</f>
        <v>0</v>
      </c>
      <c r="AG26" s="98" t="s">
        <v>73</v>
      </c>
      <c r="AH26" s="102">
        <v>160</v>
      </c>
      <c r="AI26" s="100" t="s">
        <v>350</v>
      </c>
      <c r="AJ26" s="100" t="s">
        <v>162</v>
      </c>
      <c r="AK26" s="100" t="s">
        <v>656</v>
      </c>
      <c r="AL26" s="100">
        <v>4</v>
      </c>
      <c r="AM26" s="100">
        <v>3</v>
      </c>
      <c r="AN26" s="101">
        <v>12</v>
      </c>
    </row>
    <row r="27" spans="1:40" ht="54" x14ac:dyDescent="0.25">
      <c r="A27" s="341" t="str">
        <f t="shared" si="5"/>
        <v>Organizational Fulfillment Performance</v>
      </c>
      <c r="B27" s="298" t="str">
        <f t="shared" si="4"/>
        <v>Supplier Risk Management SOP </v>
      </c>
      <c r="C27" s="213">
        <v>23</v>
      </c>
      <c r="D27" s="214" t="s">
        <v>71</v>
      </c>
      <c r="E27" s="208" t="s">
        <v>679</v>
      </c>
      <c r="F27" s="175" t="s">
        <v>268</v>
      </c>
      <c r="G27" s="175" t="s">
        <v>428</v>
      </c>
      <c r="H27" s="181">
        <f>INDEX('B. Maturity Model Grading'!$I$4:$I$33,MATCH(AJ27,'B. Maturity Model Grading'!$H$4:$H$33,0))</f>
        <v>0.70370370370370372</v>
      </c>
      <c r="I27" s="76">
        <v>1</v>
      </c>
      <c r="J27" s="76"/>
      <c r="K27" s="76"/>
      <c r="L27" s="76">
        <v>1</v>
      </c>
      <c r="M27" s="76"/>
      <c r="N27" s="76">
        <v>1</v>
      </c>
      <c r="O27" s="76">
        <v>1</v>
      </c>
      <c r="P27" s="76" cm="1">
        <f t="array" ref="P27">_xlfn.SWITCH(F27,"High",1,"Medium",0.5,"Low",0.25,0)</f>
        <v>1</v>
      </c>
      <c r="Q27" s="209">
        <f t="shared" si="6"/>
        <v>0.5714285714285714</v>
      </c>
      <c r="R27" s="209" cm="1">
        <f t="array" ref="R27">_xlfn.IFS(H27&lt;=0.4,0.4,H27&lt;=0.6,0.6,H27&lt;=0.8,0.8,H27&lt;=1,1)</f>
        <v>0.8</v>
      </c>
      <c r="S27" s="210" cm="1">
        <f t="array" ref="S27">P27*Q27*R27/MAX($P$5:$P$35*$Q$5:$Q$35*$R$5:$R$35)</f>
        <v>0.5714285714285714</v>
      </c>
      <c r="T27" s="275"/>
      <c r="U27" s="275"/>
      <c r="V27" s="275"/>
      <c r="W27" s="275"/>
      <c r="X27" s="275"/>
      <c r="Y27" s="178"/>
      <c r="Z27" s="178"/>
      <c r="AA27" s="255"/>
      <c r="AB27" s="255"/>
      <c r="AC27" s="255"/>
      <c r="AD27" s="255"/>
      <c r="AE27" s="255"/>
      <c r="AF27" s="211">
        <f t="shared" si="7"/>
        <v>0</v>
      </c>
      <c r="AG27" s="98" t="s">
        <v>71</v>
      </c>
      <c r="AH27" s="99">
        <v>340</v>
      </c>
      <c r="AI27" s="100" t="s">
        <v>350</v>
      </c>
      <c r="AJ27" s="100" t="s">
        <v>167</v>
      </c>
      <c r="AK27" s="100" t="s">
        <v>680</v>
      </c>
      <c r="AL27" s="100">
        <v>4</v>
      </c>
      <c r="AM27" s="100">
        <v>4</v>
      </c>
      <c r="AN27" s="101">
        <v>3</v>
      </c>
    </row>
    <row r="28" spans="1:40" ht="72" x14ac:dyDescent="0.25">
      <c r="A28" s="342"/>
      <c r="B28" s="344" t="str">
        <f t="shared" si="4"/>
        <v>Fulfillment Contingency Planning SOP </v>
      </c>
      <c r="C28" s="299">
        <v>24</v>
      </c>
      <c r="D28" s="214" t="s">
        <v>71</v>
      </c>
      <c r="E28" s="208" t="s">
        <v>681</v>
      </c>
      <c r="F28" s="175" t="s">
        <v>268</v>
      </c>
      <c r="G28" s="175" t="s">
        <v>428</v>
      </c>
      <c r="H28" s="181">
        <f>INDEX('B. Maturity Model Grading'!$I$4:$I$33,MATCH(AJ28,'B. Maturity Model Grading'!$H$4:$H$33,0))</f>
        <v>0.70370370370370372</v>
      </c>
      <c r="I28" s="76"/>
      <c r="J28" s="76">
        <v>1</v>
      </c>
      <c r="K28" s="76">
        <v>1</v>
      </c>
      <c r="L28" s="76">
        <v>1</v>
      </c>
      <c r="M28" s="76">
        <v>1</v>
      </c>
      <c r="N28" s="76"/>
      <c r="O28" s="76">
        <v>1</v>
      </c>
      <c r="P28" s="76" cm="1">
        <f t="array" ref="P28">_xlfn.SWITCH(F28,"High",1,"Medium",0.5,"Low",0.25,0)</f>
        <v>1</v>
      </c>
      <c r="Q28" s="209">
        <f t="shared" si="6"/>
        <v>0.7142857142857143</v>
      </c>
      <c r="R28" s="209" cm="1">
        <f t="array" ref="R28">_xlfn.IFS(H28&lt;=0.4,0.4,H28&lt;=0.6,0.6,H28&lt;=0.8,0.8,H28&lt;=1,1)</f>
        <v>0.8</v>
      </c>
      <c r="S28" s="210" cm="1">
        <f t="array" ref="S28">P28*Q28*R28/MAX($P$5:$P$35*$Q$5:$Q$35*$R$5:$R$35)</f>
        <v>0.7142857142857143</v>
      </c>
      <c r="T28" s="275"/>
      <c r="U28" s="275"/>
      <c r="V28" s="275"/>
      <c r="W28" s="275"/>
      <c r="X28" s="275"/>
      <c r="Y28" s="178"/>
      <c r="Z28" s="178"/>
      <c r="AA28" s="255"/>
      <c r="AB28" s="255"/>
      <c r="AC28" s="255"/>
      <c r="AD28" s="255"/>
      <c r="AE28" s="255"/>
      <c r="AF28" s="211">
        <f t="shared" si="7"/>
        <v>0</v>
      </c>
      <c r="AG28" s="98" t="s">
        <v>71</v>
      </c>
      <c r="AH28" s="99">
        <v>345</v>
      </c>
      <c r="AI28" s="100" t="s">
        <v>350</v>
      </c>
      <c r="AJ28" s="100" t="s">
        <v>167</v>
      </c>
      <c r="AK28" s="100" t="s">
        <v>682</v>
      </c>
      <c r="AL28" s="100">
        <v>4</v>
      </c>
      <c r="AM28" s="100">
        <v>4</v>
      </c>
      <c r="AN28" s="101">
        <v>6</v>
      </c>
    </row>
    <row r="29" spans="1:40" ht="54" x14ac:dyDescent="0.25">
      <c r="A29" s="342"/>
      <c r="B29" s="347"/>
      <c r="C29" s="213">
        <v>25</v>
      </c>
      <c r="D29" s="214" t="s">
        <v>71</v>
      </c>
      <c r="E29" s="208" t="s">
        <v>683</v>
      </c>
      <c r="F29" s="175" t="s">
        <v>268</v>
      </c>
      <c r="G29" s="175" t="s">
        <v>428</v>
      </c>
      <c r="H29" s="181">
        <f>INDEX('B. Maturity Model Grading'!$I$4:$I$33,MATCH(AJ29,'B. Maturity Model Grading'!$H$4:$H$33,0))</f>
        <v>0.70370370370370372</v>
      </c>
      <c r="I29" s="76"/>
      <c r="J29" s="76"/>
      <c r="K29" s="76">
        <v>1</v>
      </c>
      <c r="L29" s="76">
        <v>1</v>
      </c>
      <c r="M29" s="76"/>
      <c r="N29" s="76">
        <v>1</v>
      </c>
      <c r="O29" s="76">
        <v>1</v>
      </c>
      <c r="P29" s="76" cm="1">
        <f t="array" ref="P29">_xlfn.SWITCH(F29,"High",1,"Medium",0.5,"Low",0.25,0)</f>
        <v>1</v>
      </c>
      <c r="Q29" s="209">
        <f t="shared" si="6"/>
        <v>0.5714285714285714</v>
      </c>
      <c r="R29" s="209" cm="1">
        <f t="array" ref="R29">_xlfn.IFS(H29&lt;=0.4,0.4,H29&lt;=0.6,0.6,H29&lt;=0.8,0.8,H29&lt;=1,1)</f>
        <v>0.8</v>
      </c>
      <c r="S29" s="210" cm="1">
        <f t="array" ref="S29">P29*Q29*R29/MAX($P$5:$P$35*$Q$5:$Q$35*$R$5:$R$35)</f>
        <v>0.5714285714285714</v>
      </c>
      <c r="T29" s="275"/>
      <c r="U29" s="275"/>
      <c r="V29" s="275"/>
      <c r="W29" s="275"/>
      <c r="X29" s="275"/>
      <c r="Y29" s="178"/>
      <c r="Z29" s="178"/>
      <c r="AA29" s="255"/>
      <c r="AB29" s="255"/>
      <c r="AC29" s="255"/>
      <c r="AD29" s="255"/>
      <c r="AE29" s="255"/>
      <c r="AF29" s="211">
        <f t="shared" si="7"/>
        <v>0</v>
      </c>
      <c r="AG29" s="98" t="s">
        <v>71</v>
      </c>
      <c r="AH29" s="99">
        <v>346</v>
      </c>
      <c r="AI29" s="100" t="s">
        <v>350</v>
      </c>
      <c r="AJ29" s="100" t="s">
        <v>167</v>
      </c>
      <c r="AK29" s="100" t="s">
        <v>682</v>
      </c>
      <c r="AL29" s="100">
        <v>4</v>
      </c>
      <c r="AM29" s="100">
        <v>4</v>
      </c>
      <c r="AN29" s="101">
        <v>6</v>
      </c>
    </row>
    <row r="30" spans="1:40" ht="54" x14ac:dyDescent="0.25">
      <c r="A30" s="342"/>
      <c r="B30" s="298" t="str">
        <f t="shared" si="4"/>
        <v>Performance Metrics</v>
      </c>
      <c r="C30" s="299">
        <v>26</v>
      </c>
      <c r="D30" s="214" t="s">
        <v>72</v>
      </c>
      <c r="E30" s="208" t="s">
        <v>684</v>
      </c>
      <c r="F30" s="175" t="s">
        <v>276</v>
      </c>
      <c r="G30" s="175" t="s">
        <v>419</v>
      </c>
      <c r="H30" s="181">
        <f>INDEX('B. Maturity Model Grading'!$I$4:$I$33,MATCH(AJ30,'B. Maturity Model Grading'!$H$4:$H$33,0))</f>
        <v>0.70370370370370372</v>
      </c>
      <c r="I30" s="76"/>
      <c r="J30" s="76">
        <v>1</v>
      </c>
      <c r="K30" s="76"/>
      <c r="L30" s="76"/>
      <c r="M30" s="76"/>
      <c r="N30" s="76"/>
      <c r="O30" s="76"/>
      <c r="P30" s="76" cm="1">
        <f t="array" ref="P30">_xlfn.SWITCH(F30,"High",1,"Medium",0.5,"Low",0.25,0)</f>
        <v>0.5</v>
      </c>
      <c r="Q30" s="209">
        <f t="shared" si="6"/>
        <v>0.14285714285714285</v>
      </c>
      <c r="R30" s="209" cm="1">
        <f t="array" ref="R30">_xlfn.IFS(H30&lt;=0.4,0.4,H30&lt;=0.6,0.6,H30&lt;=0.8,0.8,H30&lt;=1,1)</f>
        <v>0.8</v>
      </c>
      <c r="S30" s="210" cm="1">
        <f t="array" ref="S30">P30*Q30*R30/MAX($P$5:$P$35*$Q$5:$Q$35*$R$5:$R$35)</f>
        <v>7.1428571428571425E-2</v>
      </c>
      <c r="T30" s="275"/>
      <c r="U30" s="275"/>
      <c r="V30" s="275"/>
      <c r="W30" s="275"/>
      <c r="X30" s="275"/>
      <c r="Y30" s="178"/>
      <c r="Z30" s="178"/>
      <c r="AA30" s="255"/>
      <c r="AB30" s="255"/>
      <c r="AC30" s="255"/>
      <c r="AD30" s="255"/>
      <c r="AE30" s="255"/>
      <c r="AF30" s="211">
        <f t="shared" si="7"/>
        <v>0</v>
      </c>
      <c r="AG30" s="98" t="s">
        <v>72</v>
      </c>
      <c r="AH30" s="99">
        <v>115</v>
      </c>
      <c r="AI30" s="100" t="s">
        <v>350</v>
      </c>
      <c r="AJ30" s="100" t="s">
        <v>167</v>
      </c>
      <c r="AK30" s="100" t="s">
        <v>685</v>
      </c>
      <c r="AL30" s="100">
        <v>4</v>
      </c>
      <c r="AM30" s="100">
        <v>4</v>
      </c>
      <c r="AN30" s="101">
        <v>7</v>
      </c>
    </row>
    <row r="31" spans="1:40" ht="72" x14ac:dyDescent="0.25">
      <c r="A31" s="342"/>
      <c r="B31" s="298" t="str">
        <f t="shared" si="4"/>
        <v>Reporting and Communication</v>
      </c>
      <c r="C31" s="213">
        <v>27</v>
      </c>
      <c r="D31" s="214" t="s">
        <v>72</v>
      </c>
      <c r="E31" s="208" t="s">
        <v>686</v>
      </c>
      <c r="F31" s="175" t="s">
        <v>290</v>
      </c>
      <c r="G31" s="175" t="s">
        <v>428</v>
      </c>
      <c r="H31" s="181">
        <f>INDEX('B. Maturity Model Grading'!$I$4:$I$33,MATCH(AJ31,'B. Maturity Model Grading'!$H$4:$H$33,0))</f>
        <v>0.70370370370370372</v>
      </c>
      <c r="I31" s="76"/>
      <c r="J31" s="76">
        <v>1</v>
      </c>
      <c r="K31" s="76"/>
      <c r="L31" s="76"/>
      <c r="M31" s="76"/>
      <c r="N31" s="76">
        <v>1</v>
      </c>
      <c r="O31" s="76">
        <v>1</v>
      </c>
      <c r="P31" s="76" cm="1">
        <f t="array" ref="P31">_xlfn.SWITCH(F31,"High",1,"Medium",0.5,"Low",0.25,0)</f>
        <v>0.25</v>
      </c>
      <c r="Q31" s="209">
        <f t="shared" si="6"/>
        <v>0.42857142857142855</v>
      </c>
      <c r="R31" s="209" cm="1">
        <f t="array" ref="R31">_xlfn.IFS(H31&lt;=0.4,0.4,H31&lt;=0.6,0.6,H31&lt;=0.8,0.8,H31&lt;=1,1)</f>
        <v>0.8</v>
      </c>
      <c r="S31" s="210" cm="1">
        <f t="array" ref="S31">P31*Q31*R31/MAX($P$5:$P$35*$Q$5:$Q$35*$R$5:$R$35)</f>
        <v>0.10714285714285714</v>
      </c>
      <c r="T31" s="278"/>
      <c r="U31" s="278"/>
      <c r="V31" s="278"/>
      <c r="W31" s="278"/>
      <c r="X31" s="278"/>
      <c r="Y31" s="178"/>
      <c r="Z31" s="178"/>
      <c r="AA31" s="255"/>
      <c r="AB31" s="255"/>
      <c r="AC31" s="255"/>
      <c r="AD31" s="255"/>
      <c r="AE31" s="255"/>
      <c r="AF31" s="211">
        <f t="shared" si="7"/>
        <v>0</v>
      </c>
      <c r="AG31" s="98" t="s">
        <v>72</v>
      </c>
      <c r="AH31" s="99">
        <v>118</v>
      </c>
      <c r="AI31" s="100" t="s">
        <v>350</v>
      </c>
      <c r="AJ31" s="100" t="s">
        <v>167</v>
      </c>
      <c r="AK31" s="100" t="s">
        <v>687</v>
      </c>
      <c r="AL31" s="100">
        <v>4</v>
      </c>
      <c r="AM31" s="100">
        <v>4</v>
      </c>
      <c r="AN31" s="101">
        <v>8</v>
      </c>
    </row>
    <row r="32" spans="1:40" ht="90" x14ac:dyDescent="0.25">
      <c r="A32" s="342"/>
      <c r="B32" s="344" t="str">
        <f t="shared" si="4"/>
        <v>Fulfillment Process</v>
      </c>
      <c r="C32" s="299">
        <v>28</v>
      </c>
      <c r="D32" s="214" t="s">
        <v>73</v>
      </c>
      <c r="E32" s="208" t="s">
        <v>688</v>
      </c>
      <c r="F32" s="175" t="s">
        <v>268</v>
      </c>
      <c r="G32" s="175" t="s">
        <v>440</v>
      </c>
      <c r="H32" s="181">
        <f>INDEX('B. Maturity Model Grading'!$I$4:$I$33,MATCH(AJ32,'B. Maturity Model Grading'!$H$4:$H$33,0))</f>
        <v>0.70370370370370372</v>
      </c>
      <c r="I32" s="76">
        <v>1</v>
      </c>
      <c r="J32" s="76">
        <v>1</v>
      </c>
      <c r="K32" s="76">
        <v>1</v>
      </c>
      <c r="L32" s="76">
        <v>1</v>
      </c>
      <c r="M32" s="76">
        <v>1</v>
      </c>
      <c r="N32" s="76">
        <v>1</v>
      </c>
      <c r="O32" s="76">
        <v>1</v>
      </c>
      <c r="P32" s="76" cm="1">
        <f t="array" ref="P32">_xlfn.SWITCH(F32,"High",1,"Medium",0.5,"Low",0.25,0)</f>
        <v>1</v>
      </c>
      <c r="Q32" s="209">
        <f t="shared" si="6"/>
        <v>1</v>
      </c>
      <c r="R32" s="209" cm="1">
        <f t="array" ref="R32">_xlfn.IFS(H32&lt;=0.4,0.4,H32&lt;=0.6,0.6,H32&lt;=0.8,0.8,H32&lt;=1,1)</f>
        <v>0.8</v>
      </c>
      <c r="S32" s="210" cm="1">
        <f t="array" ref="S32">P32*Q32*R32/MAX($P$5:$P$35*$Q$5:$Q$35*$R$5:$R$35)</f>
        <v>1</v>
      </c>
      <c r="T32" s="177"/>
      <c r="U32" s="177"/>
      <c r="V32" s="177"/>
      <c r="W32" s="177"/>
      <c r="X32" s="177"/>
      <c r="Y32" s="178"/>
      <c r="Z32" s="178"/>
      <c r="AA32" s="255"/>
      <c r="AB32" s="255"/>
      <c r="AC32" s="255"/>
      <c r="AD32" s="255"/>
      <c r="AE32" s="255"/>
      <c r="AF32" s="211">
        <f t="shared" si="7"/>
        <v>0</v>
      </c>
      <c r="AG32" s="98" t="s">
        <v>73</v>
      </c>
      <c r="AH32" s="102">
        <v>164</v>
      </c>
      <c r="AI32" s="100" t="s">
        <v>350</v>
      </c>
      <c r="AJ32" s="100" t="s">
        <v>167</v>
      </c>
      <c r="AK32" s="100" t="s">
        <v>689</v>
      </c>
      <c r="AL32" s="100">
        <v>4</v>
      </c>
      <c r="AM32" s="100">
        <v>4</v>
      </c>
      <c r="AN32" s="101">
        <v>9</v>
      </c>
    </row>
    <row r="33" spans="1:40" ht="54" x14ac:dyDescent="0.25">
      <c r="A33" s="342"/>
      <c r="B33" s="348"/>
      <c r="C33" s="213">
        <v>29</v>
      </c>
      <c r="D33" s="214" t="s">
        <v>73</v>
      </c>
      <c r="E33" s="208" t="s">
        <v>690</v>
      </c>
      <c r="F33" s="175" t="s">
        <v>268</v>
      </c>
      <c r="G33" s="175" t="s">
        <v>440</v>
      </c>
      <c r="H33" s="181">
        <f>INDEX('B. Maturity Model Grading'!$I$4:$I$33,MATCH(AJ33,'B. Maturity Model Grading'!$H$4:$H$33,0))</f>
        <v>0.70370370370370372</v>
      </c>
      <c r="I33" s="76">
        <v>1</v>
      </c>
      <c r="J33" s="76">
        <v>1</v>
      </c>
      <c r="K33" s="76">
        <v>1</v>
      </c>
      <c r="L33" s="76">
        <v>1</v>
      </c>
      <c r="M33" s="76"/>
      <c r="N33" s="76">
        <v>1</v>
      </c>
      <c r="O33" s="76"/>
      <c r="P33" s="76" cm="1">
        <f t="array" ref="P33">_xlfn.SWITCH(F33,"High",1,"Medium",0.5,"Low",0.25,0)</f>
        <v>1</v>
      </c>
      <c r="Q33" s="209">
        <f t="shared" si="6"/>
        <v>0.7142857142857143</v>
      </c>
      <c r="R33" s="209" cm="1">
        <f t="array" ref="R33">_xlfn.IFS(H33&lt;=0.4,0.4,H33&lt;=0.6,0.6,H33&lt;=0.8,0.8,H33&lt;=1,1)</f>
        <v>0.8</v>
      </c>
      <c r="S33" s="210" cm="1">
        <f t="array" ref="S33">P33*Q33*R33/MAX($P$5:$P$35*$Q$5:$Q$35*$R$5:$R$35)</f>
        <v>0.7142857142857143</v>
      </c>
      <c r="T33" s="177"/>
      <c r="U33" s="177"/>
      <c r="V33" s="177"/>
      <c r="W33" s="177"/>
      <c r="X33" s="177"/>
      <c r="Y33" s="178"/>
      <c r="Z33" s="178"/>
      <c r="AA33" s="255"/>
      <c r="AB33" s="255"/>
      <c r="AC33" s="255"/>
      <c r="AD33" s="255"/>
      <c r="AE33" s="255"/>
      <c r="AF33" s="211">
        <f t="shared" si="7"/>
        <v>0</v>
      </c>
      <c r="AG33" s="98" t="s">
        <v>73</v>
      </c>
      <c r="AH33" s="102">
        <v>166</v>
      </c>
      <c r="AI33" s="100" t="s">
        <v>350</v>
      </c>
      <c r="AJ33" s="100" t="s">
        <v>167</v>
      </c>
      <c r="AK33" s="100" t="s">
        <v>689</v>
      </c>
      <c r="AL33" s="100">
        <v>4</v>
      </c>
      <c r="AM33" s="100">
        <v>4</v>
      </c>
      <c r="AN33" s="101">
        <v>9</v>
      </c>
    </row>
    <row r="34" spans="1:40" ht="90" x14ac:dyDescent="0.25">
      <c r="A34" s="342"/>
      <c r="B34" s="347"/>
      <c r="C34" s="299">
        <v>30</v>
      </c>
      <c r="D34" s="214" t="s">
        <v>73</v>
      </c>
      <c r="E34" s="208" t="s">
        <v>691</v>
      </c>
      <c r="F34" s="175" t="s">
        <v>268</v>
      </c>
      <c r="G34" s="175" t="s">
        <v>440</v>
      </c>
      <c r="H34" s="181">
        <f>INDEX('B. Maturity Model Grading'!$I$4:$I$33,MATCH(AJ34,'B. Maturity Model Grading'!$H$4:$H$33,0))</f>
        <v>0.70370370370370372</v>
      </c>
      <c r="I34" s="76">
        <v>1</v>
      </c>
      <c r="J34" s="76">
        <v>1</v>
      </c>
      <c r="K34" s="76">
        <v>1</v>
      </c>
      <c r="L34" s="76">
        <v>1</v>
      </c>
      <c r="M34" s="76">
        <v>1</v>
      </c>
      <c r="N34" s="76">
        <v>1</v>
      </c>
      <c r="O34" s="76">
        <v>1</v>
      </c>
      <c r="P34" s="76" cm="1">
        <f t="array" ref="P34">_xlfn.SWITCH(F34,"High",1,"Medium",0.5,"Low",0.25,0)</f>
        <v>1</v>
      </c>
      <c r="Q34" s="209">
        <f t="shared" si="6"/>
        <v>1</v>
      </c>
      <c r="R34" s="209" cm="1">
        <f t="array" ref="R34">_xlfn.IFS(H34&lt;=0.4,0.4,H34&lt;=0.6,0.6,H34&lt;=0.8,0.8,H34&lt;=1,1)</f>
        <v>0.8</v>
      </c>
      <c r="S34" s="210" cm="1">
        <f t="array" ref="S34">P34*Q34*R34/MAX($P$5:$P$35*$Q$5:$Q$35*$R$5:$R$35)</f>
        <v>1</v>
      </c>
      <c r="T34" s="177"/>
      <c r="U34" s="177"/>
      <c r="V34" s="177"/>
      <c r="W34" s="177"/>
      <c r="X34" s="177"/>
      <c r="Y34" s="178"/>
      <c r="Z34" s="178"/>
      <c r="AA34" s="255"/>
      <c r="AB34" s="255"/>
      <c r="AC34" s="255"/>
      <c r="AD34" s="255"/>
      <c r="AE34" s="255"/>
      <c r="AF34" s="211">
        <f t="shared" si="7"/>
        <v>0</v>
      </c>
      <c r="AG34" s="98" t="s">
        <v>73</v>
      </c>
      <c r="AH34" s="102">
        <v>167</v>
      </c>
      <c r="AI34" s="100" t="s">
        <v>350</v>
      </c>
      <c r="AJ34" s="100" t="s">
        <v>167</v>
      </c>
      <c r="AK34" s="100" t="s">
        <v>689</v>
      </c>
      <c r="AL34" s="100">
        <v>4</v>
      </c>
      <c r="AM34" s="100">
        <v>4</v>
      </c>
      <c r="AN34" s="101">
        <v>9</v>
      </c>
    </row>
    <row r="35" spans="1:40" ht="72.75" thickBot="1" x14ac:dyDescent="0.3">
      <c r="A35" s="343"/>
      <c r="B35" s="298" t="str">
        <f t="shared" si="4"/>
        <v>Challenges and Improvement Initiatives</v>
      </c>
      <c r="C35" s="213">
        <v>31</v>
      </c>
      <c r="D35" s="214" t="s">
        <v>73</v>
      </c>
      <c r="E35" s="208" t="s">
        <v>692</v>
      </c>
      <c r="F35" s="175" t="s">
        <v>268</v>
      </c>
      <c r="G35" s="175" t="s">
        <v>440</v>
      </c>
      <c r="H35" s="181">
        <f>INDEX('B. Maturity Model Grading'!$I$4:$I$33,MATCH(AJ35,'B. Maturity Model Grading'!$H$4:$H$33,0))</f>
        <v>0.70370370370370372</v>
      </c>
      <c r="I35" s="76">
        <v>1</v>
      </c>
      <c r="J35" s="76">
        <v>1</v>
      </c>
      <c r="K35" s="76">
        <v>1</v>
      </c>
      <c r="L35" s="76">
        <v>1</v>
      </c>
      <c r="M35" s="76">
        <v>1</v>
      </c>
      <c r="N35" s="76">
        <v>1</v>
      </c>
      <c r="O35" s="76">
        <v>1</v>
      </c>
      <c r="P35" s="76" cm="1">
        <f t="array" ref="P35">_xlfn.SWITCH(F35,"High",1,"Medium",0.5,"Low",0.25,0)</f>
        <v>1</v>
      </c>
      <c r="Q35" s="209">
        <f t="shared" si="6"/>
        <v>1</v>
      </c>
      <c r="R35" s="209" cm="1">
        <f t="array" ref="R35">_xlfn.IFS(H35&lt;=0.4,0.4,H35&lt;=0.6,0.6,H35&lt;=0.8,0.8,H35&lt;=1,1)</f>
        <v>0.8</v>
      </c>
      <c r="S35" s="210" cm="1">
        <f t="array" ref="S35">P35*Q35*R35/MAX($P$5:$P$35*$Q$5:$Q$35*$R$5:$R$35)</f>
        <v>1</v>
      </c>
      <c r="T35" s="177"/>
      <c r="U35" s="177"/>
      <c r="V35" s="177"/>
      <c r="W35" s="177"/>
      <c r="X35" s="177"/>
      <c r="Y35" s="178"/>
      <c r="Z35" s="178"/>
      <c r="AA35" s="255"/>
      <c r="AB35" s="255"/>
      <c r="AC35" s="255"/>
      <c r="AD35" s="255"/>
      <c r="AE35" s="255"/>
      <c r="AF35" s="211">
        <f t="shared" si="7"/>
        <v>0</v>
      </c>
      <c r="AG35" s="103" t="s">
        <v>73</v>
      </c>
      <c r="AH35" s="110">
        <v>174</v>
      </c>
      <c r="AI35" s="104" t="s">
        <v>350</v>
      </c>
      <c r="AJ35" s="104" t="s">
        <v>167</v>
      </c>
      <c r="AK35" s="104" t="s">
        <v>441</v>
      </c>
      <c r="AL35" s="104">
        <v>4</v>
      </c>
      <c r="AM35" s="104">
        <v>4</v>
      </c>
      <c r="AN35" s="105">
        <v>12</v>
      </c>
    </row>
  </sheetData>
  <sheetProtection algorithmName="SHA-1" hashValue="Z3EPJg+WW/fWiufXJ57pog67/xU=" saltValue="A3W1akvcLl9tEck7pzbnzQ==" spinCount="100000" sheet="1" formatColumns="0" autoFilter="0" pivotTables="0"/>
  <protectedRanges>
    <protectedRange sqref="AA4:AE4 T5:AE35" name="C4"/>
  </protectedRanges>
  <autoFilter ref="A4:AN35" xr:uid="{A0FDCA5A-9A41-49CF-AD9A-F548168AB504}"/>
  <mergeCells count="13">
    <mergeCell ref="A5:A14"/>
    <mergeCell ref="A15:A21"/>
    <mergeCell ref="A22:A26"/>
    <mergeCell ref="A27:A35"/>
    <mergeCell ref="B10:B11"/>
    <mergeCell ref="B24:B25"/>
    <mergeCell ref="B18:B19"/>
    <mergeCell ref="B28:B29"/>
    <mergeCell ref="C1:AF1"/>
    <mergeCell ref="AA2:AE3"/>
    <mergeCell ref="B32:B34"/>
    <mergeCell ref="B8:B9"/>
    <mergeCell ref="AG2:AN3"/>
  </mergeCells>
  <phoneticPr fontId="74" type="noConversion"/>
  <conditionalFormatting sqref="A5 A15 A22 A27">
    <cfRule type="expression" dxfId="28" priority="8">
      <formula>IF(A5&lt;&gt;"",TRUE,FALSE)</formula>
    </cfRule>
    <cfRule type="expression" dxfId="27" priority="9">
      <formula>IF(A5="",TRUE,FALSE)</formula>
    </cfRule>
  </conditionalFormatting>
  <conditionalFormatting sqref="B5:C8 C9 B10:C10 C11 B12:C18 C19 B20:C24 C25 B26:C28 C29 B30:C32 C33:C34 B35:C35">
    <cfRule type="expression" dxfId="26" priority="4">
      <formula>IF(B5&lt;&gt;"",TRUE,FALSE)</formula>
    </cfRule>
    <cfRule type="expression" dxfId="25" priority="5">
      <formula>IF(B5="",TRUE,FALSE)</formula>
    </cfRule>
  </conditionalFormatting>
  <conditionalFormatting sqref="Y5:Y35">
    <cfRule type="cellIs" dxfId="24" priority="1" operator="equal">
      <formula>3</formula>
    </cfRule>
    <cfRule type="cellIs" dxfId="23" priority="2" operator="equal">
      <formula>2</formula>
    </cfRule>
    <cfRule type="cellIs" dxfId="22" priority="3" operator="equal">
      <formula>1</formula>
    </cfRule>
  </conditionalFormatting>
  <dataValidations count="1">
    <dataValidation type="list" allowBlank="1" showInputMessage="1" showErrorMessage="1" sqref="Y5:Y35" xr:uid="{B873168C-6DF5-4AE1-AC40-288300F9E66F}">
      <formula1>"1,2,3"</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56DB4-2E8B-4F3E-8C89-88272887D525}">
  <sheetPr>
    <tabColor theme="3" tint="0.39997558519241921"/>
  </sheetPr>
  <dimension ref="A1:AR28"/>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88" customWidth="1"/>
    <col min="3" max="3" width="13.42578125" style="52" customWidth="1"/>
    <col min="4" max="4" width="30.42578125" style="218"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42578125" style="90" customWidth="1" collapsed="1"/>
    <col min="21" max="24" width="55.42578125" style="90" customWidth="1"/>
    <col min="25" max="25" width="25.7109375" style="59" customWidth="1"/>
    <col min="26" max="26" width="38.42578125" style="59" customWidth="1"/>
    <col min="27" max="31" width="23.85546875" style="59" customWidth="1" outlineLevel="1"/>
    <col min="32" max="32" width="25.42578125" style="90" customWidth="1"/>
    <col min="33" max="33" width="20.7109375" style="59" hidden="1" customWidth="1" outlineLevel="1"/>
    <col min="34" max="34" width="8.85546875" style="59" hidden="1" customWidth="1" outlineLevel="1"/>
    <col min="35" max="35" width="13.28515625" style="59" hidden="1" customWidth="1" outlineLevel="1"/>
    <col min="36" max="37" width="25.7109375" style="59" hidden="1" customWidth="1" outlineLevel="1"/>
    <col min="38"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364</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252"/>
      <c r="AH1" s="252"/>
      <c r="AO1" s="74"/>
      <c r="AP1" s="74"/>
      <c r="AQ1" s="257"/>
      <c r="AR1" s="74"/>
    </row>
    <row r="2" spans="1:44" s="138" customFormat="1" ht="20.25" customHeight="1" thickBot="1" x14ac:dyDescent="0.3">
      <c r="A2" s="269" t="s">
        <v>1</v>
      </c>
      <c r="B2" s="229"/>
      <c r="C2" s="230"/>
      <c r="D2" s="241"/>
      <c r="E2" s="241"/>
      <c r="F2" s="231"/>
      <c r="G2" s="232"/>
      <c r="H2" s="232"/>
      <c r="I2" s="233"/>
      <c r="J2" s="234" t="s">
        <v>640</v>
      </c>
      <c r="K2" s="235"/>
      <c r="L2" s="235"/>
      <c r="M2" s="235"/>
      <c r="N2" s="235"/>
      <c r="O2" s="235"/>
      <c r="P2" s="335" t="s">
        <v>395</v>
      </c>
      <c r="Q2" s="336"/>
      <c r="R2" s="336"/>
      <c r="S2" s="242"/>
      <c r="T2" s="193"/>
      <c r="U2" s="193"/>
      <c r="V2" s="193"/>
      <c r="W2" s="193"/>
      <c r="X2" s="193"/>
      <c r="Y2" s="194"/>
      <c r="Z2" s="194"/>
      <c r="AA2" s="325" t="s">
        <v>239</v>
      </c>
      <c r="AB2" s="325"/>
      <c r="AC2" s="325"/>
      <c r="AD2" s="325"/>
      <c r="AE2" s="325"/>
      <c r="AF2" s="194"/>
      <c r="AG2" s="335" t="s">
        <v>240</v>
      </c>
      <c r="AH2" s="336"/>
      <c r="AI2" s="336"/>
      <c r="AJ2" s="336"/>
      <c r="AK2" s="336"/>
      <c r="AL2" s="336"/>
      <c r="AM2" s="336"/>
      <c r="AN2" s="337"/>
      <c r="AO2" s="74"/>
      <c r="AP2" s="74"/>
      <c r="AQ2" s="257">
        <v>1</v>
      </c>
      <c r="AR2" s="74"/>
    </row>
    <row r="3" spans="1:44" s="138" customFormat="1" ht="20.25" customHeight="1" thickBot="1" x14ac:dyDescent="0.25">
      <c r="A3" s="195"/>
      <c r="B3" s="134"/>
      <c r="C3" s="145"/>
      <c r="D3" s="217"/>
      <c r="E3" s="136"/>
      <c r="F3" s="137"/>
      <c r="G3" s="137"/>
      <c r="H3" s="146"/>
      <c r="I3" s="141">
        <v>1</v>
      </c>
      <c r="J3" s="142">
        <v>1</v>
      </c>
      <c r="K3" s="142">
        <v>1</v>
      </c>
      <c r="L3" s="142">
        <v>1</v>
      </c>
      <c r="M3" s="142">
        <v>1</v>
      </c>
      <c r="N3" s="142">
        <v>1</v>
      </c>
      <c r="O3" s="143">
        <v>1</v>
      </c>
      <c r="P3" s="338"/>
      <c r="Q3" s="339"/>
      <c r="R3" s="340"/>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4" s="122" customFormat="1" ht="65.25" customHeight="1" thickBot="1" x14ac:dyDescent="0.3">
      <c r="A4" s="200" t="s">
        <v>78</v>
      </c>
      <c r="B4" s="200" t="s">
        <v>396</v>
      </c>
      <c r="C4" s="201" t="s">
        <v>248</v>
      </c>
      <c r="D4" s="202" t="s">
        <v>397</v>
      </c>
      <c r="E4" s="203" t="s">
        <v>249</v>
      </c>
      <c r="F4" s="200" t="s">
        <v>251</v>
      </c>
      <c r="G4" s="200" t="s">
        <v>398</v>
      </c>
      <c r="H4" s="200" t="s">
        <v>252</v>
      </c>
      <c r="I4" s="200" t="s">
        <v>399</v>
      </c>
      <c r="J4" s="200" t="s">
        <v>400</v>
      </c>
      <c r="K4" s="200" t="s">
        <v>401</v>
      </c>
      <c r="L4" s="200" t="s">
        <v>402</v>
      </c>
      <c r="M4" s="200" t="s">
        <v>403</v>
      </c>
      <c r="N4" s="200" t="s">
        <v>404</v>
      </c>
      <c r="O4" s="200" t="s">
        <v>405</v>
      </c>
      <c r="P4" s="200" t="s">
        <v>406</v>
      </c>
      <c r="Q4" s="200" t="s">
        <v>407</v>
      </c>
      <c r="R4" s="200" t="s">
        <v>408</v>
      </c>
      <c r="S4" s="205"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18" t="s">
        <v>397</v>
      </c>
      <c r="AH4" s="119" t="s">
        <v>248</v>
      </c>
      <c r="AI4" s="120" t="s">
        <v>77</v>
      </c>
      <c r="AJ4" s="120" t="s">
        <v>78</v>
      </c>
      <c r="AK4" s="120" t="s">
        <v>396</v>
      </c>
      <c r="AL4" s="120" t="s">
        <v>415</v>
      </c>
      <c r="AM4" s="120" t="s">
        <v>416</v>
      </c>
      <c r="AN4" s="121" t="s">
        <v>417</v>
      </c>
      <c r="AQ4" s="122">
        <v>3</v>
      </c>
    </row>
    <row r="5" spans="1:44" ht="54" x14ac:dyDescent="0.25">
      <c r="A5" s="341" t="str">
        <f t="shared" ref="A5" si="0">IF(AJ4&lt;&gt;AJ5,AJ5,"")</f>
        <v>Supplier Performance Management</v>
      </c>
      <c r="B5" s="298" t="str">
        <f t="shared" ref="B5" si="1">IF(AK4&lt;&gt;AK5,AK5,"")</f>
        <v xml:space="preserve">Supplier Performance Evaluation SOP </v>
      </c>
      <c r="C5" s="213">
        <v>1</v>
      </c>
      <c r="D5" s="214" t="s">
        <v>71</v>
      </c>
      <c r="E5" s="245" t="s">
        <v>693</v>
      </c>
      <c r="F5" s="243" t="s">
        <v>276</v>
      </c>
      <c r="G5" s="243" t="s">
        <v>433</v>
      </c>
      <c r="H5" s="244">
        <f>INDEX('B. Maturity Model Grading'!$I$4:$I$33,MATCH(AJ5,'B. Maturity Model Grading'!$H$4:$H$33,0))</f>
        <v>1</v>
      </c>
      <c r="I5" s="76"/>
      <c r="J5" s="76"/>
      <c r="K5" s="76"/>
      <c r="L5" s="76">
        <v>1</v>
      </c>
      <c r="M5" s="76"/>
      <c r="N5" s="76">
        <v>1</v>
      </c>
      <c r="O5" s="76"/>
      <c r="P5" s="76" cm="1">
        <f t="array" ref="P5">_xlfn.SWITCH(F5,"High",1,"Medium",0.5,"Low",0.25,0)</f>
        <v>0.5</v>
      </c>
      <c r="Q5" s="209">
        <f t="shared" ref="Q5:Q20" si="2">SUMPRODUCT(I5:O5,$I$3:$O$3)/SUM($I$3:$O$3)</f>
        <v>0.2857142857142857</v>
      </c>
      <c r="R5" s="209" cm="1">
        <f t="array" ref="R5">_xlfn.IFS(H5&lt;=0.4,0.4,H5&lt;=0.6,0.6,H5&lt;=0.8,0.8,H5&lt;=1,1)</f>
        <v>1</v>
      </c>
      <c r="S5" s="210" cm="1">
        <f t="array" ref="S5">P5*Q5*R5/MAX($P$5:$P$28*$Q$5:$Q$28*$R$5:$R$28)</f>
        <v>0.14285714285714285</v>
      </c>
      <c r="T5" s="177"/>
      <c r="U5" s="177"/>
      <c r="V5" s="177"/>
      <c r="W5" s="177"/>
      <c r="X5" s="177"/>
      <c r="Y5" s="178"/>
      <c r="Z5" s="178"/>
      <c r="AA5" s="255"/>
      <c r="AB5" s="255"/>
      <c r="AC5" s="255"/>
      <c r="AD5" s="255"/>
      <c r="AE5" s="255"/>
      <c r="AF5" s="211">
        <f t="shared" ref="AF5:AF28" si="3">IFERROR(S5*Y5,"N/A")</f>
        <v>0</v>
      </c>
      <c r="AG5" s="98" t="s">
        <v>71</v>
      </c>
      <c r="AH5" s="99">
        <v>349</v>
      </c>
      <c r="AI5" s="100" t="s">
        <v>364</v>
      </c>
      <c r="AJ5" s="100" t="s">
        <v>172</v>
      </c>
      <c r="AK5" s="100" t="s">
        <v>694</v>
      </c>
      <c r="AL5" s="100">
        <v>5</v>
      </c>
      <c r="AM5" s="100">
        <v>1</v>
      </c>
      <c r="AN5" s="101">
        <v>1</v>
      </c>
    </row>
    <row r="6" spans="1:44" ht="54" x14ac:dyDescent="0.25">
      <c r="A6" s="342"/>
      <c r="B6" s="298" t="str">
        <f t="shared" ref="B6:B28" si="4">IF(AK5&lt;&gt;AK6,AK6,"")</f>
        <v xml:space="preserve">Supplier Quality Management SOP </v>
      </c>
      <c r="C6" s="213">
        <v>2</v>
      </c>
      <c r="D6" s="214" t="s">
        <v>71</v>
      </c>
      <c r="E6" s="245" t="s">
        <v>695</v>
      </c>
      <c r="F6" s="243" t="s">
        <v>290</v>
      </c>
      <c r="G6" s="243" t="s">
        <v>440</v>
      </c>
      <c r="H6" s="244">
        <f>INDEX('B. Maturity Model Grading'!$I$4:$I$33,MATCH(AJ6,'B. Maturity Model Grading'!$H$4:$H$33,0))</f>
        <v>1</v>
      </c>
      <c r="I6" s="76"/>
      <c r="J6" s="76"/>
      <c r="K6" s="76"/>
      <c r="L6" s="76">
        <v>1</v>
      </c>
      <c r="M6" s="76"/>
      <c r="N6" s="76">
        <v>1</v>
      </c>
      <c r="O6" s="76"/>
      <c r="P6" s="76" cm="1">
        <f t="array" ref="P6">_xlfn.SWITCH(F6,"High",1,"Medium",0.5,"Low",0.25,0)</f>
        <v>0.25</v>
      </c>
      <c r="Q6" s="209">
        <f t="shared" si="2"/>
        <v>0.2857142857142857</v>
      </c>
      <c r="R6" s="209" cm="1">
        <f t="array" ref="R6">_xlfn.IFS(H6&lt;=0.4,0.4,H6&lt;=0.6,0.6,H6&lt;=0.8,0.8,H6&lt;=1,1)</f>
        <v>1</v>
      </c>
      <c r="S6" s="210" cm="1">
        <f t="array" ref="S6">P6*Q6*R6/MAX($P$5:$P$28*$Q$5:$Q$28*$R$5:$R$28)</f>
        <v>7.1428571428571425E-2</v>
      </c>
      <c r="T6" s="177"/>
      <c r="U6" s="177"/>
      <c r="V6" s="177"/>
      <c r="W6" s="177"/>
      <c r="X6" s="177"/>
      <c r="Y6" s="178"/>
      <c r="Z6" s="178"/>
      <c r="AA6" s="255"/>
      <c r="AB6" s="255"/>
      <c r="AC6" s="255"/>
      <c r="AD6" s="255"/>
      <c r="AE6" s="255"/>
      <c r="AF6" s="211">
        <f t="shared" si="3"/>
        <v>0</v>
      </c>
      <c r="AG6" s="98" t="s">
        <v>71</v>
      </c>
      <c r="AH6" s="99">
        <v>350</v>
      </c>
      <c r="AI6" s="100" t="s">
        <v>364</v>
      </c>
      <c r="AJ6" s="100" t="s">
        <v>172</v>
      </c>
      <c r="AK6" s="100" t="s">
        <v>696</v>
      </c>
      <c r="AL6" s="100">
        <v>5</v>
      </c>
      <c r="AM6" s="100">
        <v>1</v>
      </c>
      <c r="AN6" s="101">
        <v>2</v>
      </c>
    </row>
    <row r="7" spans="1:44" ht="54" x14ac:dyDescent="0.25">
      <c r="A7" s="342"/>
      <c r="B7" s="344" t="str">
        <f t="shared" si="4"/>
        <v xml:space="preserve">Supplier Risk Management SOP </v>
      </c>
      <c r="C7" s="213">
        <v>3</v>
      </c>
      <c r="D7" s="214" t="s">
        <v>71</v>
      </c>
      <c r="E7" s="245" t="s">
        <v>697</v>
      </c>
      <c r="F7" s="243" t="s">
        <v>268</v>
      </c>
      <c r="G7" s="243" t="s">
        <v>428</v>
      </c>
      <c r="H7" s="244">
        <f>INDEX('B. Maturity Model Grading'!$I$4:$I$33,MATCH(AJ7,'B. Maturity Model Grading'!$H$4:$H$33,0))</f>
        <v>1</v>
      </c>
      <c r="I7" s="76">
        <v>1</v>
      </c>
      <c r="J7" s="76">
        <v>1</v>
      </c>
      <c r="K7" s="76">
        <v>1</v>
      </c>
      <c r="L7" s="76">
        <v>1</v>
      </c>
      <c r="M7" s="76"/>
      <c r="N7" s="76">
        <v>1</v>
      </c>
      <c r="O7" s="76"/>
      <c r="P7" s="76" cm="1">
        <f t="array" ref="P7">_xlfn.SWITCH(F7,"High",1,"Medium",0.5,"Low",0.25,0)</f>
        <v>1</v>
      </c>
      <c r="Q7" s="209">
        <f t="shared" si="2"/>
        <v>0.7142857142857143</v>
      </c>
      <c r="R7" s="209" cm="1">
        <f t="array" ref="R7">_xlfn.IFS(H7&lt;=0.4,0.4,H7&lt;=0.6,0.6,H7&lt;=0.8,0.8,H7&lt;=1,1)</f>
        <v>1</v>
      </c>
      <c r="S7" s="210" cm="1">
        <f t="array" ref="S7">P7*Q7*R7/MAX($P$5:$P$28*$Q$5:$Q$28*$R$5:$R$28)</f>
        <v>0.7142857142857143</v>
      </c>
      <c r="T7" s="177"/>
      <c r="U7" s="177"/>
      <c r="V7" s="177"/>
      <c r="W7" s="177"/>
      <c r="X7" s="177"/>
      <c r="Y7" s="178"/>
      <c r="Z7" s="178"/>
      <c r="AA7" s="255"/>
      <c r="AB7" s="255"/>
      <c r="AC7" s="255"/>
      <c r="AD7" s="255"/>
      <c r="AE7" s="255"/>
      <c r="AF7" s="211">
        <f t="shared" si="3"/>
        <v>0</v>
      </c>
      <c r="AG7" s="98" t="s">
        <v>71</v>
      </c>
      <c r="AH7" s="99">
        <v>357</v>
      </c>
      <c r="AI7" s="100" t="s">
        <v>364</v>
      </c>
      <c r="AJ7" s="100" t="s">
        <v>172</v>
      </c>
      <c r="AK7" s="100" t="s">
        <v>698</v>
      </c>
      <c r="AL7" s="100">
        <v>5</v>
      </c>
      <c r="AM7" s="100">
        <v>1</v>
      </c>
      <c r="AN7" s="101">
        <v>4</v>
      </c>
    </row>
    <row r="8" spans="1:44" ht="36" x14ac:dyDescent="0.25">
      <c r="A8" s="342"/>
      <c r="B8" s="347"/>
      <c r="C8" s="213">
        <v>4</v>
      </c>
      <c r="D8" s="214" t="s">
        <v>71</v>
      </c>
      <c r="E8" s="245" t="s">
        <v>699</v>
      </c>
      <c r="F8" s="243" t="s">
        <v>268</v>
      </c>
      <c r="G8" s="243" t="s">
        <v>428</v>
      </c>
      <c r="H8" s="244">
        <f>INDEX('B. Maturity Model Grading'!$I$4:$I$33,MATCH(AJ8,'B. Maturity Model Grading'!$H$4:$H$33,0))</f>
        <v>1</v>
      </c>
      <c r="I8" s="76">
        <v>1</v>
      </c>
      <c r="J8" s="76">
        <v>1</v>
      </c>
      <c r="K8" s="76">
        <v>1</v>
      </c>
      <c r="L8" s="76">
        <v>1</v>
      </c>
      <c r="M8" s="76">
        <v>1</v>
      </c>
      <c r="N8" s="76">
        <v>1</v>
      </c>
      <c r="O8" s="76">
        <v>1</v>
      </c>
      <c r="P8" s="76" cm="1">
        <f t="array" ref="P8">_xlfn.SWITCH(F8,"High",1,"Medium",0.5,"Low",0.25,0)</f>
        <v>1</v>
      </c>
      <c r="Q8" s="209">
        <f t="shared" si="2"/>
        <v>1</v>
      </c>
      <c r="R8" s="209" cm="1">
        <f t="array" ref="R8">_xlfn.IFS(H8&lt;=0.4,0.4,H8&lt;=0.6,0.6,H8&lt;=0.8,0.8,H8&lt;=1,1)</f>
        <v>1</v>
      </c>
      <c r="S8" s="210" cm="1">
        <f t="array" ref="S8">P8*Q8*R8/MAX($P$5:$P$28*$Q$5:$Q$28*$R$5:$R$28)</f>
        <v>1</v>
      </c>
      <c r="T8" s="177"/>
      <c r="U8" s="177"/>
      <c r="V8" s="177"/>
      <c r="W8" s="177"/>
      <c r="X8" s="177"/>
      <c r="Y8" s="178"/>
      <c r="Z8" s="178"/>
      <c r="AA8" s="255"/>
      <c r="AB8" s="255"/>
      <c r="AC8" s="255"/>
      <c r="AD8" s="255"/>
      <c r="AE8" s="255"/>
      <c r="AF8" s="211">
        <f t="shared" si="3"/>
        <v>0</v>
      </c>
      <c r="AG8" s="98" t="s">
        <v>71</v>
      </c>
      <c r="AH8" s="99">
        <v>358</v>
      </c>
      <c r="AI8" s="100" t="s">
        <v>364</v>
      </c>
      <c r="AJ8" s="100" t="s">
        <v>172</v>
      </c>
      <c r="AK8" s="100" t="s">
        <v>698</v>
      </c>
      <c r="AL8" s="100">
        <v>5</v>
      </c>
      <c r="AM8" s="100">
        <v>1</v>
      </c>
      <c r="AN8" s="101">
        <v>4</v>
      </c>
    </row>
    <row r="9" spans="1:44" ht="72" x14ac:dyDescent="0.25">
      <c r="A9" s="342"/>
      <c r="B9" s="298" t="str">
        <f t="shared" si="4"/>
        <v xml:space="preserve">Supplier Relationship Management SOP </v>
      </c>
      <c r="C9" s="213">
        <v>5</v>
      </c>
      <c r="D9" s="214" t="s">
        <v>71</v>
      </c>
      <c r="E9" s="245" t="s">
        <v>700</v>
      </c>
      <c r="F9" s="243" t="s">
        <v>276</v>
      </c>
      <c r="G9" s="243" t="s">
        <v>433</v>
      </c>
      <c r="H9" s="244">
        <f>INDEX('B. Maturity Model Grading'!$I$4:$I$33,MATCH(AJ9,'B. Maturity Model Grading'!$H$4:$H$33,0))</f>
        <v>1</v>
      </c>
      <c r="I9" s="76"/>
      <c r="J9" s="76"/>
      <c r="K9" s="76"/>
      <c r="L9" s="76">
        <v>1</v>
      </c>
      <c r="M9" s="76"/>
      <c r="N9" s="76">
        <v>1</v>
      </c>
      <c r="O9" s="76"/>
      <c r="P9" s="76" cm="1">
        <f t="array" ref="P9">_xlfn.SWITCH(F9,"High",1,"Medium",0.5,"Low",0.25,0)</f>
        <v>0.5</v>
      </c>
      <c r="Q9" s="209">
        <f t="shared" si="2"/>
        <v>0.2857142857142857</v>
      </c>
      <c r="R9" s="209" cm="1">
        <f t="array" ref="R9">_xlfn.IFS(H9&lt;=0.4,0.4,H9&lt;=0.6,0.6,H9&lt;=0.8,0.8,H9&lt;=1,1)</f>
        <v>1</v>
      </c>
      <c r="S9" s="210" cm="1">
        <f t="array" ref="S9">P9*Q9*R9/MAX($P$5:$P$28*$Q$5:$Q$28*$R$5:$R$28)</f>
        <v>0.14285714285714285</v>
      </c>
      <c r="T9" s="177"/>
      <c r="U9" s="177"/>
      <c r="V9" s="177"/>
      <c r="W9" s="177"/>
      <c r="X9" s="177"/>
      <c r="Y9" s="178"/>
      <c r="Z9" s="178"/>
      <c r="AA9" s="255"/>
      <c r="AB9" s="255"/>
      <c r="AC9" s="255"/>
      <c r="AD9" s="255"/>
      <c r="AE9" s="255"/>
      <c r="AF9" s="211">
        <f t="shared" si="3"/>
        <v>0</v>
      </c>
      <c r="AG9" s="98" t="s">
        <v>71</v>
      </c>
      <c r="AH9" s="99">
        <v>359</v>
      </c>
      <c r="AI9" s="100" t="s">
        <v>364</v>
      </c>
      <c r="AJ9" s="100" t="s">
        <v>172</v>
      </c>
      <c r="AK9" s="100" t="s">
        <v>701</v>
      </c>
      <c r="AL9" s="100">
        <v>5</v>
      </c>
      <c r="AM9" s="100">
        <v>1</v>
      </c>
      <c r="AN9" s="101">
        <v>5</v>
      </c>
    </row>
    <row r="10" spans="1:44" ht="35.450000000000003" customHeight="1" thickBot="1" x14ac:dyDescent="0.3">
      <c r="A10" s="342"/>
      <c r="B10" s="344" t="str">
        <f t="shared" si="4"/>
        <v>Supplier Performance Evaluation</v>
      </c>
      <c r="C10" s="213">
        <v>6</v>
      </c>
      <c r="D10" s="214" t="s">
        <v>73</v>
      </c>
      <c r="E10" s="208" t="s">
        <v>702</v>
      </c>
      <c r="F10" s="175" t="s">
        <v>276</v>
      </c>
      <c r="G10" s="175" t="s">
        <v>440</v>
      </c>
      <c r="H10" s="181">
        <f>INDEX('B. Maturity Model Grading'!$I$4:$I$33,MATCH(AJ10,'B. Maturity Model Grading'!$H$4:$H$33,0))</f>
        <v>1</v>
      </c>
      <c r="I10" s="76"/>
      <c r="J10" s="76"/>
      <c r="K10" s="76"/>
      <c r="L10" s="76">
        <v>1</v>
      </c>
      <c r="M10" s="76"/>
      <c r="N10" s="76">
        <v>1</v>
      </c>
      <c r="O10" s="76"/>
      <c r="P10" s="76" cm="1">
        <f t="array" ref="P10">_xlfn.SWITCH(F10,"High",1,"Medium",0.5,"Low",0.25,0)</f>
        <v>0.5</v>
      </c>
      <c r="Q10" s="209">
        <f t="shared" si="2"/>
        <v>0.2857142857142857</v>
      </c>
      <c r="R10" s="209" cm="1">
        <f t="array" ref="R10">_xlfn.IFS(H10&lt;=0.4,0.4,H10&lt;=0.6,0.6,H10&lt;=0.8,0.8,H10&lt;=1,1)</f>
        <v>1</v>
      </c>
      <c r="S10" s="210" cm="1">
        <f t="array" ref="S10">P10*Q10*R10/MAX($P$5:$P$28*$Q$5:$Q$28*$R$5:$R$28)</f>
        <v>0.14285714285714285</v>
      </c>
      <c r="T10" s="177"/>
      <c r="U10" s="177"/>
      <c r="V10" s="177"/>
      <c r="W10" s="177"/>
      <c r="X10" s="177"/>
      <c r="Y10" s="178"/>
      <c r="Z10" s="178"/>
      <c r="AA10" s="255"/>
      <c r="AB10" s="255"/>
      <c r="AC10" s="255"/>
      <c r="AD10" s="255"/>
      <c r="AE10" s="255"/>
      <c r="AF10" s="211">
        <f t="shared" si="3"/>
        <v>0</v>
      </c>
      <c r="AG10" s="111" t="s">
        <v>73</v>
      </c>
      <c r="AH10" s="112">
        <v>176</v>
      </c>
      <c r="AI10" s="104" t="s">
        <v>364</v>
      </c>
      <c r="AJ10" s="104" t="s">
        <v>172</v>
      </c>
      <c r="AK10" s="104" t="s">
        <v>703</v>
      </c>
      <c r="AL10" s="104">
        <v>5</v>
      </c>
      <c r="AM10" s="104">
        <v>1</v>
      </c>
      <c r="AN10" s="105">
        <v>6</v>
      </c>
    </row>
    <row r="11" spans="1:44" ht="54" x14ac:dyDescent="0.25">
      <c r="A11" s="342"/>
      <c r="B11" s="348"/>
      <c r="C11" s="213">
        <v>7</v>
      </c>
      <c r="D11" s="214" t="s">
        <v>73</v>
      </c>
      <c r="E11" s="208" t="s">
        <v>704</v>
      </c>
      <c r="F11" s="175" t="s">
        <v>268</v>
      </c>
      <c r="G11" s="175" t="s">
        <v>440</v>
      </c>
      <c r="H11" s="181">
        <f>INDEX('B. Maturity Model Grading'!$I$4:$I$33,MATCH(AJ11,'B. Maturity Model Grading'!$H$4:$H$33,0))</f>
        <v>1</v>
      </c>
      <c r="I11" s="76"/>
      <c r="J11" s="76">
        <v>1</v>
      </c>
      <c r="K11" s="76"/>
      <c r="L11" s="76">
        <v>1</v>
      </c>
      <c r="M11" s="76"/>
      <c r="N11" s="76">
        <v>1</v>
      </c>
      <c r="O11" s="76"/>
      <c r="P11" s="76" cm="1">
        <f t="array" ref="P11">_xlfn.SWITCH(F11,"High",1,"Medium",0.5,"Low",0.25,0)</f>
        <v>1</v>
      </c>
      <c r="Q11" s="209">
        <f t="shared" si="2"/>
        <v>0.42857142857142855</v>
      </c>
      <c r="R11" s="209" cm="1">
        <f t="array" ref="R11">_xlfn.IFS(H11&lt;=0.4,0.4,H11&lt;=0.6,0.6,H11&lt;=0.8,0.8,H11&lt;=1,1)</f>
        <v>1</v>
      </c>
      <c r="S11" s="210" cm="1">
        <f t="array" ref="S11">P11*Q11*R11/MAX($P$5:$P$28*$Q$5:$Q$28*$R$5:$R$28)</f>
        <v>0.42857142857142855</v>
      </c>
      <c r="T11" s="177"/>
      <c r="U11" s="177"/>
      <c r="V11" s="177"/>
      <c r="W11" s="177"/>
      <c r="X11" s="177"/>
      <c r="Y11" s="178"/>
      <c r="Z11" s="178"/>
      <c r="AA11" s="255"/>
      <c r="AB11" s="255"/>
      <c r="AC11" s="255"/>
      <c r="AD11" s="255"/>
      <c r="AE11" s="255"/>
      <c r="AF11" s="211">
        <f t="shared" si="3"/>
        <v>0</v>
      </c>
      <c r="AG11" s="98" t="s">
        <v>73</v>
      </c>
      <c r="AH11" s="102">
        <v>177</v>
      </c>
      <c r="AI11" s="113" t="s">
        <v>364</v>
      </c>
      <c r="AJ11" s="113" t="s">
        <v>172</v>
      </c>
      <c r="AK11" s="113" t="s">
        <v>703</v>
      </c>
      <c r="AL11" s="113">
        <v>5</v>
      </c>
      <c r="AM11" s="113">
        <v>1</v>
      </c>
      <c r="AN11" s="114">
        <v>6</v>
      </c>
    </row>
    <row r="12" spans="1:44" ht="54" x14ac:dyDescent="0.25">
      <c r="A12" s="342"/>
      <c r="B12" s="347"/>
      <c r="C12" s="213">
        <v>8</v>
      </c>
      <c r="D12" s="214" t="s">
        <v>72</v>
      </c>
      <c r="E12" s="208" t="s">
        <v>705</v>
      </c>
      <c r="F12" s="175" t="s">
        <v>276</v>
      </c>
      <c r="G12" s="175" t="s">
        <v>419</v>
      </c>
      <c r="H12" s="181">
        <f>INDEX('B. Maturity Model Grading'!$I$4:$I$33,MATCH(AJ12,'B. Maturity Model Grading'!$H$4:$H$33,0))</f>
        <v>1</v>
      </c>
      <c r="I12" s="76"/>
      <c r="J12" s="76">
        <v>1</v>
      </c>
      <c r="K12" s="76"/>
      <c r="L12" s="76"/>
      <c r="M12" s="76"/>
      <c r="N12" s="76"/>
      <c r="O12" s="76"/>
      <c r="P12" s="76" cm="1">
        <f t="array" ref="P12">_xlfn.SWITCH(F12,"High",1,"Medium",0.5,"Low",0.25,0)</f>
        <v>0.5</v>
      </c>
      <c r="Q12" s="209">
        <f t="shared" si="2"/>
        <v>0.14285714285714285</v>
      </c>
      <c r="R12" s="209" cm="1">
        <f t="array" ref="R12">_xlfn.IFS(H12&lt;=0.4,0.4,H12&lt;=0.6,0.6,H12&lt;=0.8,0.8,H12&lt;=1,1)</f>
        <v>1</v>
      </c>
      <c r="S12" s="210" cm="1">
        <f t="array" ref="S12">P12*Q12*R12/MAX($P$5:$P$28*$Q$5:$Q$28*$R$5:$R$28)</f>
        <v>7.1428571428571425E-2</v>
      </c>
      <c r="T12" s="177"/>
      <c r="U12" s="177"/>
      <c r="V12" s="177"/>
      <c r="W12" s="177"/>
      <c r="X12" s="177"/>
      <c r="Y12" s="178"/>
      <c r="Z12" s="178"/>
      <c r="AA12" s="255"/>
      <c r="AB12" s="255"/>
      <c r="AC12" s="255"/>
      <c r="AD12" s="255"/>
      <c r="AE12" s="255"/>
      <c r="AF12" s="211">
        <f t="shared" si="3"/>
        <v>0</v>
      </c>
      <c r="AG12" s="115" t="s">
        <v>72</v>
      </c>
      <c r="AH12" s="116">
        <v>120</v>
      </c>
      <c r="AI12" s="100" t="s">
        <v>364</v>
      </c>
      <c r="AJ12" s="100" t="s">
        <v>172</v>
      </c>
      <c r="AK12" s="100" t="s">
        <v>703</v>
      </c>
      <c r="AL12" s="100">
        <v>5</v>
      </c>
      <c r="AM12" s="100">
        <v>1</v>
      </c>
      <c r="AN12" s="101">
        <v>6</v>
      </c>
    </row>
    <row r="13" spans="1:44" ht="54" x14ac:dyDescent="0.25">
      <c r="A13" s="342"/>
      <c r="B13" s="344" t="str">
        <f t="shared" si="4"/>
        <v>Supplier Quality Management</v>
      </c>
      <c r="C13" s="213">
        <v>9</v>
      </c>
      <c r="D13" s="214" t="s">
        <v>72</v>
      </c>
      <c r="E13" s="208" t="s">
        <v>706</v>
      </c>
      <c r="F13" s="175" t="s">
        <v>268</v>
      </c>
      <c r="G13" s="175" t="s">
        <v>440</v>
      </c>
      <c r="H13" s="181">
        <f>INDEX('B. Maturity Model Grading'!$I$4:$I$33,MATCH(AJ13,'B. Maturity Model Grading'!$H$4:$H$33,0))</f>
        <v>1</v>
      </c>
      <c r="I13" s="76"/>
      <c r="J13" s="76"/>
      <c r="K13" s="76"/>
      <c r="L13" s="76">
        <v>1</v>
      </c>
      <c r="M13" s="76"/>
      <c r="N13" s="76"/>
      <c r="O13" s="76"/>
      <c r="P13" s="76" cm="1">
        <f t="array" ref="P13">_xlfn.SWITCH(F13,"High",1,"Medium",0.5,"Low",0.25,0)</f>
        <v>1</v>
      </c>
      <c r="Q13" s="209">
        <f t="shared" si="2"/>
        <v>0.14285714285714285</v>
      </c>
      <c r="R13" s="209" cm="1">
        <f t="array" ref="R13">_xlfn.IFS(H13&lt;=0.4,0.4,H13&lt;=0.6,0.6,H13&lt;=0.8,0.8,H13&lt;=1,1)</f>
        <v>1</v>
      </c>
      <c r="S13" s="210" cm="1">
        <f t="array" ref="S13">P13*Q13*R13/MAX($P$5:$P$28*$Q$5:$Q$28*$R$5:$R$28)</f>
        <v>0.14285714285714285</v>
      </c>
      <c r="T13" s="177"/>
      <c r="U13" s="177"/>
      <c r="V13" s="177"/>
      <c r="W13" s="177"/>
      <c r="X13" s="177"/>
      <c r="Y13" s="178"/>
      <c r="Z13" s="178"/>
      <c r="AA13" s="255"/>
      <c r="AB13" s="255"/>
      <c r="AC13" s="255"/>
      <c r="AD13" s="255"/>
      <c r="AE13" s="255"/>
      <c r="AF13" s="211">
        <f t="shared" si="3"/>
        <v>0</v>
      </c>
      <c r="AG13" s="115" t="s">
        <v>72</v>
      </c>
      <c r="AH13" s="117">
        <v>178</v>
      </c>
      <c r="AI13" s="100" t="s">
        <v>364</v>
      </c>
      <c r="AJ13" s="100" t="s">
        <v>172</v>
      </c>
      <c r="AK13" s="100" t="s">
        <v>707</v>
      </c>
      <c r="AL13" s="100">
        <v>5</v>
      </c>
      <c r="AM13" s="100">
        <v>1</v>
      </c>
      <c r="AN13" s="101">
        <v>8</v>
      </c>
    </row>
    <row r="14" spans="1:44" ht="54" x14ac:dyDescent="0.25">
      <c r="A14" s="342"/>
      <c r="B14" s="347"/>
      <c r="C14" s="213">
        <v>10</v>
      </c>
      <c r="D14" s="214" t="s">
        <v>72</v>
      </c>
      <c r="E14" s="208" t="s">
        <v>708</v>
      </c>
      <c r="F14" s="175" t="s">
        <v>268</v>
      </c>
      <c r="G14" s="175" t="s">
        <v>440</v>
      </c>
      <c r="H14" s="181">
        <f>INDEX('B. Maturity Model Grading'!$I$4:$I$33,MATCH(AJ14,'B. Maturity Model Grading'!$H$4:$H$33,0))</f>
        <v>1</v>
      </c>
      <c r="I14" s="76">
        <v>1</v>
      </c>
      <c r="J14" s="76">
        <v>1</v>
      </c>
      <c r="K14" s="76">
        <v>1</v>
      </c>
      <c r="L14" s="76">
        <v>1</v>
      </c>
      <c r="M14" s="76">
        <v>1</v>
      </c>
      <c r="N14" s="76">
        <v>1</v>
      </c>
      <c r="O14" s="76">
        <v>1</v>
      </c>
      <c r="P14" s="76" cm="1">
        <f t="array" ref="P14">_xlfn.SWITCH(F14,"High",1,"Medium",0.5,"Low",0.25,0)</f>
        <v>1</v>
      </c>
      <c r="Q14" s="209">
        <f t="shared" si="2"/>
        <v>1</v>
      </c>
      <c r="R14" s="209" cm="1">
        <f t="array" ref="R14">_xlfn.IFS(H14&lt;=0.4,0.4,H14&lt;=0.6,0.6,H14&lt;=0.8,0.8,H14&lt;=1,1)</f>
        <v>1</v>
      </c>
      <c r="S14" s="210" cm="1">
        <f t="array" ref="S14">P14*Q14*R14/MAX($P$5:$P$28*$Q$5:$Q$28*$R$5:$R$28)</f>
        <v>1</v>
      </c>
      <c r="T14" s="177"/>
      <c r="U14" s="177"/>
      <c r="V14" s="177"/>
      <c r="W14" s="177"/>
      <c r="X14" s="177"/>
      <c r="Y14" s="178"/>
      <c r="Z14" s="178"/>
      <c r="AA14" s="255"/>
      <c r="AB14" s="255"/>
      <c r="AC14" s="255"/>
      <c r="AD14" s="255"/>
      <c r="AE14" s="255"/>
      <c r="AF14" s="211">
        <f t="shared" si="3"/>
        <v>0</v>
      </c>
      <c r="AG14" s="115" t="s">
        <v>72</v>
      </c>
      <c r="AH14" s="117">
        <v>180</v>
      </c>
      <c r="AI14" s="100" t="s">
        <v>364</v>
      </c>
      <c r="AJ14" s="100" t="s">
        <v>172</v>
      </c>
      <c r="AK14" s="100" t="s">
        <v>707</v>
      </c>
      <c r="AL14" s="100">
        <v>5</v>
      </c>
      <c r="AM14" s="100">
        <v>1</v>
      </c>
      <c r="AN14" s="101">
        <v>8</v>
      </c>
    </row>
    <row r="15" spans="1:44" ht="90" x14ac:dyDescent="0.25">
      <c r="A15" s="342"/>
      <c r="B15" s="344" t="str">
        <f t="shared" si="4"/>
        <v>Supplier Risk Management</v>
      </c>
      <c r="C15" s="213">
        <v>11</v>
      </c>
      <c r="D15" s="214" t="s">
        <v>72</v>
      </c>
      <c r="E15" s="208" t="s">
        <v>709</v>
      </c>
      <c r="F15" s="175" t="s">
        <v>268</v>
      </c>
      <c r="G15" s="175" t="s">
        <v>428</v>
      </c>
      <c r="H15" s="181">
        <f>INDEX('B. Maturity Model Grading'!$I$4:$I$33,MATCH(AJ15,'B. Maturity Model Grading'!$H$4:$H$33,0))</f>
        <v>1</v>
      </c>
      <c r="I15" s="76"/>
      <c r="J15" s="76">
        <v>1</v>
      </c>
      <c r="K15" s="76"/>
      <c r="L15" s="76">
        <v>1</v>
      </c>
      <c r="M15" s="76">
        <v>1</v>
      </c>
      <c r="N15" s="76">
        <v>1</v>
      </c>
      <c r="O15" s="76">
        <v>1</v>
      </c>
      <c r="P15" s="76" cm="1">
        <f t="array" ref="P15">_xlfn.SWITCH(F15,"High",1,"Medium",0.5,"Low",0.25,0)</f>
        <v>1</v>
      </c>
      <c r="Q15" s="209">
        <f t="shared" si="2"/>
        <v>0.7142857142857143</v>
      </c>
      <c r="R15" s="209" cm="1">
        <f t="array" ref="R15">_xlfn.IFS(H15&lt;=0.4,0.4,H15&lt;=0.6,0.6,H15&lt;=0.8,0.8,H15&lt;=1,1)</f>
        <v>1</v>
      </c>
      <c r="S15" s="210" cm="1">
        <f t="array" ref="S15">P15*Q15*R15/MAX($P$5:$P$28*$Q$5:$Q$28*$R$5:$R$28)</f>
        <v>0.7142857142857143</v>
      </c>
      <c r="T15" s="177"/>
      <c r="U15" s="177"/>
      <c r="V15" s="177"/>
      <c r="W15" s="177"/>
      <c r="X15" s="177"/>
      <c r="Y15" s="178"/>
      <c r="Z15" s="178"/>
      <c r="AA15" s="255"/>
      <c r="AB15" s="255"/>
      <c r="AC15" s="255"/>
      <c r="AD15" s="255"/>
      <c r="AE15" s="255"/>
      <c r="AF15" s="211">
        <f t="shared" si="3"/>
        <v>0</v>
      </c>
      <c r="AG15" s="115" t="s">
        <v>72</v>
      </c>
      <c r="AH15" s="117">
        <v>181</v>
      </c>
      <c r="AI15" s="100" t="s">
        <v>364</v>
      </c>
      <c r="AJ15" s="100" t="s">
        <v>172</v>
      </c>
      <c r="AK15" s="100" t="s">
        <v>670</v>
      </c>
      <c r="AL15" s="100">
        <v>5</v>
      </c>
      <c r="AM15" s="100">
        <v>1</v>
      </c>
      <c r="AN15" s="101">
        <v>9</v>
      </c>
    </row>
    <row r="16" spans="1:44" ht="36" x14ac:dyDescent="0.25">
      <c r="A16" s="342"/>
      <c r="B16" s="348"/>
      <c r="C16" s="213">
        <v>12</v>
      </c>
      <c r="D16" s="214" t="s">
        <v>72</v>
      </c>
      <c r="E16" s="208" t="s">
        <v>710</v>
      </c>
      <c r="F16" s="175" t="s">
        <v>268</v>
      </c>
      <c r="G16" s="175" t="s">
        <v>428</v>
      </c>
      <c r="H16" s="181">
        <f>INDEX('B. Maturity Model Grading'!$I$4:$I$33,MATCH(AJ16,'B. Maturity Model Grading'!$H$4:$H$33,0))</f>
        <v>1</v>
      </c>
      <c r="I16" s="76"/>
      <c r="J16" s="76"/>
      <c r="K16" s="76"/>
      <c r="L16" s="76"/>
      <c r="M16" s="76"/>
      <c r="N16" s="76">
        <v>1</v>
      </c>
      <c r="O16" s="76"/>
      <c r="P16" s="76" cm="1">
        <f t="array" ref="P16">_xlfn.SWITCH(F16,"High",1,"Medium",0.5,"Low",0.25,0)</f>
        <v>1</v>
      </c>
      <c r="Q16" s="209">
        <f t="shared" si="2"/>
        <v>0.14285714285714285</v>
      </c>
      <c r="R16" s="209" cm="1">
        <f t="array" ref="R16">_xlfn.IFS(H16&lt;=0.4,0.4,H16&lt;=0.6,0.6,H16&lt;=0.8,0.8,H16&lt;=1,1)</f>
        <v>1</v>
      </c>
      <c r="S16" s="210" cm="1">
        <f t="array" ref="S16">P16*Q16*R16/MAX($P$5:$P$28*$Q$5:$Q$28*$R$5:$R$28)</f>
        <v>0.14285714285714285</v>
      </c>
      <c r="T16" s="177"/>
      <c r="U16" s="177"/>
      <c r="V16" s="177"/>
      <c r="W16" s="177"/>
      <c r="X16" s="177"/>
      <c r="Y16" s="178"/>
      <c r="Z16" s="178"/>
      <c r="AA16" s="255"/>
      <c r="AB16" s="255"/>
      <c r="AC16" s="255"/>
      <c r="AD16" s="255"/>
      <c r="AE16" s="255"/>
      <c r="AF16" s="211">
        <f t="shared" si="3"/>
        <v>0</v>
      </c>
      <c r="AG16" s="115" t="s">
        <v>72</v>
      </c>
      <c r="AH16" s="117">
        <v>183</v>
      </c>
      <c r="AI16" s="100" t="s">
        <v>364</v>
      </c>
      <c r="AJ16" s="100" t="s">
        <v>172</v>
      </c>
      <c r="AK16" s="100" t="s">
        <v>670</v>
      </c>
      <c r="AL16" s="100">
        <v>5</v>
      </c>
      <c r="AM16" s="100">
        <v>1</v>
      </c>
      <c r="AN16" s="101">
        <v>9</v>
      </c>
    </row>
    <row r="17" spans="1:40" ht="72" x14ac:dyDescent="0.25">
      <c r="A17" s="342"/>
      <c r="B17" s="348"/>
      <c r="C17" s="213">
        <v>13</v>
      </c>
      <c r="D17" s="214" t="s">
        <v>72</v>
      </c>
      <c r="E17" s="208" t="s">
        <v>711</v>
      </c>
      <c r="F17" s="175" t="s">
        <v>268</v>
      </c>
      <c r="G17" s="175" t="s">
        <v>419</v>
      </c>
      <c r="H17" s="181">
        <f>INDEX('B. Maturity Model Grading'!$I$4:$I$33,MATCH(AJ17,'B. Maturity Model Grading'!$H$4:$H$33,0))</f>
        <v>1</v>
      </c>
      <c r="I17" s="76"/>
      <c r="J17" s="76">
        <v>1</v>
      </c>
      <c r="K17" s="76"/>
      <c r="L17" s="76"/>
      <c r="M17" s="76"/>
      <c r="N17" s="76">
        <v>1</v>
      </c>
      <c r="O17" s="76"/>
      <c r="P17" s="76" cm="1">
        <f t="array" ref="P17">_xlfn.SWITCH(F17,"High",1,"Medium",0.5,"Low",0.25,0)</f>
        <v>1</v>
      </c>
      <c r="Q17" s="209">
        <f t="shared" si="2"/>
        <v>0.2857142857142857</v>
      </c>
      <c r="R17" s="209" cm="1">
        <f t="array" ref="R17">_xlfn.IFS(H17&lt;=0.4,0.4,H17&lt;=0.6,0.6,H17&lt;=0.8,0.8,H17&lt;=1,1)</f>
        <v>1</v>
      </c>
      <c r="S17" s="210" cm="1">
        <f t="array" ref="S17">P17*Q17*R17/MAX($P$5:$P$28*$Q$5:$Q$28*$R$5:$R$28)</f>
        <v>0.2857142857142857</v>
      </c>
      <c r="T17" s="177"/>
      <c r="U17" s="177"/>
      <c r="V17" s="177"/>
      <c r="W17" s="177"/>
      <c r="X17" s="177"/>
      <c r="Y17" s="178"/>
      <c r="Z17" s="178"/>
      <c r="AA17" s="255"/>
      <c r="AB17" s="255"/>
      <c r="AC17" s="255"/>
      <c r="AD17" s="255"/>
      <c r="AE17" s="255"/>
      <c r="AF17" s="211">
        <f t="shared" si="3"/>
        <v>0</v>
      </c>
      <c r="AG17" s="115" t="s">
        <v>72</v>
      </c>
      <c r="AH17" s="117">
        <v>184</v>
      </c>
      <c r="AI17" s="100" t="s">
        <v>364</v>
      </c>
      <c r="AJ17" s="100" t="s">
        <v>172</v>
      </c>
      <c r="AK17" s="100" t="s">
        <v>670</v>
      </c>
      <c r="AL17" s="100">
        <v>5</v>
      </c>
      <c r="AM17" s="100">
        <v>1</v>
      </c>
      <c r="AN17" s="101">
        <v>9</v>
      </c>
    </row>
    <row r="18" spans="1:40" ht="72" x14ac:dyDescent="0.25">
      <c r="A18" s="342"/>
      <c r="B18" s="347"/>
      <c r="C18" s="213">
        <v>14</v>
      </c>
      <c r="D18" s="214" t="s">
        <v>73</v>
      </c>
      <c r="E18" s="208" t="s">
        <v>712</v>
      </c>
      <c r="F18" s="175" t="s">
        <v>268</v>
      </c>
      <c r="G18" s="175" t="s">
        <v>440</v>
      </c>
      <c r="H18" s="181">
        <f>INDEX('B. Maturity Model Grading'!$I$4:$I$33,MATCH(AJ18,'B. Maturity Model Grading'!$H$4:$H$33,0))</f>
        <v>1</v>
      </c>
      <c r="I18" s="76">
        <v>1</v>
      </c>
      <c r="J18" s="76">
        <v>1</v>
      </c>
      <c r="K18" s="76">
        <v>1</v>
      </c>
      <c r="L18" s="76">
        <v>1</v>
      </c>
      <c r="M18" s="76">
        <v>1</v>
      </c>
      <c r="N18" s="76">
        <v>1</v>
      </c>
      <c r="O18" s="76">
        <v>1</v>
      </c>
      <c r="P18" s="76" cm="1">
        <f t="array" ref="P18">_xlfn.SWITCH(F18,"High",1,"Medium",0.5,"Low",0.25,0)</f>
        <v>1</v>
      </c>
      <c r="Q18" s="209">
        <f t="shared" si="2"/>
        <v>1</v>
      </c>
      <c r="R18" s="209" cm="1">
        <f t="array" ref="R18">_xlfn.IFS(H18&lt;=0.4,0.4,H18&lt;=0.6,0.6,H18&lt;=0.8,0.8,H18&lt;=1,1)</f>
        <v>1</v>
      </c>
      <c r="S18" s="210" cm="1">
        <f t="array" ref="S18">P18*Q18*R18/MAX($P$5:$P$28*$Q$5:$Q$28*$R$5:$R$28)</f>
        <v>1</v>
      </c>
      <c r="T18" s="177"/>
      <c r="U18" s="177"/>
      <c r="V18" s="177"/>
      <c r="W18" s="177"/>
      <c r="X18" s="177"/>
      <c r="Y18" s="178"/>
      <c r="Z18" s="178"/>
      <c r="AA18" s="255"/>
      <c r="AB18" s="255"/>
      <c r="AC18" s="255"/>
      <c r="AD18" s="255"/>
      <c r="AE18" s="255"/>
      <c r="AF18" s="211">
        <f t="shared" si="3"/>
        <v>0</v>
      </c>
      <c r="AG18" s="115" t="s">
        <v>73</v>
      </c>
      <c r="AH18" s="117">
        <v>185</v>
      </c>
      <c r="AI18" s="100" t="s">
        <v>364</v>
      </c>
      <c r="AJ18" s="100" t="s">
        <v>172</v>
      </c>
      <c r="AK18" s="100" t="s">
        <v>670</v>
      </c>
      <c r="AL18" s="100">
        <v>5</v>
      </c>
      <c r="AM18" s="100">
        <v>1</v>
      </c>
      <c r="AN18" s="101">
        <v>9</v>
      </c>
    </row>
    <row r="19" spans="1:40" ht="72" x14ac:dyDescent="0.25">
      <c r="A19" s="342"/>
      <c r="B19" s="344" t="str">
        <f t="shared" si="4"/>
        <v>Challenges and Improvement Initiatives</v>
      </c>
      <c r="C19" s="213">
        <v>15</v>
      </c>
      <c r="D19" s="214" t="s">
        <v>73</v>
      </c>
      <c r="E19" s="208" t="s">
        <v>713</v>
      </c>
      <c r="F19" s="175" t="s">
        <v>268</v>
      </c>
      <c r="G19" s="175" t="s">
        <v>440</v>
      </c>
      <c r="H19" s="181">
        <f>INDEX('B. Maturity Model Grading'!$I$4:$I$33,MATCH(AJ19,'B. Maturity Model Grading'!$H$4:$H$33,0))</f>
        <v>1</v>
      </c>
      <c r="I19" s="76"/>
      <c r="J19" s="76"/>
      <c r="K19" s="76"/>
      <c r="L19" s="76">
        <v>1</v>
      </c>
      <c r="M19" s="76">
        <v>1</v>
      </c>
      <c r="N19" s="76">
        <v>1</v>
      </c>
      <c r="O19" s="76"/>
      <c r="P19" s="76" cm="1">
        <f t="array" ref="P19">_xlfn.SWITCH(F19,"High",1,"Medium",0.5,"Low",0.25,0)</f>
        <v>1</v>
      </c>
      <c r="Q19" s="209">
        <f t="shared" si="2"/>
        <v>0.42857142857142855</v>
      </c>
      <c r="R19" s="209" cm="1">
        <f t="array" ref="R19">_xlfn.IFS(H19&lt;=0.4,0.4,H19&lt;=0.6,0.6,H19&lt;=0.8,0.8,H19&lt;=1,1)</f>
        <v>1</v>
      </c>
      <c r="S19" s="210" cm="1">
        <f t="array" ref="S19">P19*Q19*R19/MAX($P$5:$P$28*$Q$5:$Q$28*$R$5:$R$28)</f>
        <v>0.42857142857142855</v>
      </c>
      <c r="T19" s="177"/>
      <c r="U19" s="177"/>
      <c r="V19" s="177"/>
      <c r="W19" s="177"/>
      <c r="X19" s="177"/>
      <c r="Y19" s="178"/>
      <c r="Z19" s="178"/>
      <c r="AA19" s="255"/>
      <c r="AB19" s="255"/>
      <c r="AC19" s="255"/>
      <c r="AD19" s="255"/>
      <c r="AE19" s="255"/>
      <c r="AF19" s="211">
        <f t="shared" si="3"/>
        <v>0</v>
      </c>
      <c r="AG19" s="115" t="s">
        <v>73</v>
      </c>
      <c r="AH19" s="117">
        <v>190</v>
      </c>
      <c r="AI19" s="100" t="s">
        <v>364</v>
      </c>
      <c r="AJ19" s="100" t="s">
        <v>172</v>
      </c>
      <c r="AK19" s="100" t="s">
        <v>441</v>
      </c>
      <c r="AL19" s="100">
        <v>5</v>
      </c>
      <c r="AM19" s="100">
        <v>1</v>
      </c>
      <c r="AN19" s="101">
        <v>11</v>
      </c>
    </row>
    <row r="20" spans="1:40" ht="54" x14ac:dyDescent="0.25">
      <c r="A20" s="343"/>
      <c r="B20" s="347"/>
      <c r="C20" s="213">
        <v>16</v>
      </c>
      <c r="D20" s="214" t="s">
        <v>73</v>
      </c>
      <c r="E20" s="208" t="s">
        <v>714</v>
      </c>
      <c r="F20" s="175" t="s">
        <v>268</v>
      </c>
      <c r="G20" s="175" t="s">
        <v>440</v>
      </c>
      <c r="H20" s="181">
        <f>INDEX('B. Maturity Model Grading'!$I$4:$I$33,MATCH(AJ20,'B. Maturity Model Grading'!$H$4:$H$33,0))</f>
        <v>1</v>
      </c>
      <c r="I20" s="76"/>
      <c r="J20" s="76"/>
      <c r="K20" s="76"/>
      <c r="L20" s="76">
        <v>1</v>
      </c>
      <c r="M20" s="76">
        <v>1</v>
      </c>
      <c r="N20" s="76">
        <v>1</v>
      </c>
      <c r="O20" s="76"/>
      <c r="P20" s="76" cm="1">
        <f t="array" ref="P20">_xlfn.SWITCH(F20,"High",1,"Medium",0.5,"Low",0.25,0)</f>
        <v>1</v>
      </c>
      <c r="Q20" s="209">
        <f t="shared" si="2"/>
        <v>0.42857142857142855</v>
      </c>
      <c r="R20" s="209" cm="1">
        <f t="array" ref="R20">_xlfn.IFS(H20&lt;=0.4,0.4,H20&lt;=0.6,0.6,H20&lt;=0.8,0.8,H20&lt;=1,1)</f>
        <v>1</v>
      </c>
      <c r="S20" s="210" cm="1">
        <f t="array" ref="S20">P20*Q20*R20/MAX($P$5:$P$28*$Q$5:$Q$28*$R$5:$R$28)</f>
        <v>0.42857142857142855</v>
      </c>
      <c r="T20" s="177"/>
      <c r="U20" s="177"/>
      <c r="V20" s="177"/>
      <c r="W20" s="177"/>
      <c r="X20" s="177"/>
      <c r="Y20" s="178"/>
      <c r="Z20" s="178"/>
      <c r="AA20" s="255"/>
      <c r="AB20" s="255"/>
      <c r="AC20" s="255"/>
      <c r="AD20" s="255"/>
      <c r="AE20" s="255"/>
      <c r="AF20" s="211">
        <f t="shared" si="3"/>
        <v>0</v>
      </c>
      <c r="AG20" s="115" t="s">
        <v>73</v>
      </c>
      <c r="AH20" s="117">
        <v>191</v>
      </c>
      <c r="AI20" s="100" t="s">
        <v>364</v>
      </c>
      <c r="AJ20" s="100" t="s">
        <v>172</v>
      </c>
      <c r="AK20" s="100" t="s">
        <v>441</v>
      </c>
      <c r="AL20" s="100">
        <v>5</v>
      </c>
      <c r="AM20" s="100">
        <v>1</v>
      </c>
      <c r="AN20" s="101">
        <v>11</v>
      </c>
    </row>
    <row r="21" spans="1:40" ht="90" x14ac:dyDescent="0.25">
      <c r="A21" s="341" t="str">
        <f t="shared" ref="A21:A25" si="5">IF(AJ20&lt;&gt;AJ21,AJ21,"")</f>
        <v>Supplier Geographic Diversity</v>
      </c>
      <c r="B21" s="298" t="str">
        <f t="shared" si="4"/>
        <v xml:space="preserve">Supplier Geographic Concentration SOP </v>
      </c>
      <c r="C21" s="213">
        <v>17</v>
      </c>
      <c r="D21" s="214" t="s">
        <v>71</v>
      </c>
      <c r="E21" s="208" t="s">
        <v>715</v>
      </c>
      <c r="F21" s="175" t="s">
        <v>268</v>
      </c>
      <c r="G21" s="175" t="s">
        <v>428</v>
      </c>
      <c r="H21" s="181">
        <f>INDEX('B. Maturity Model Grading'!$I$4:$I$33,MATCH(AJ21,'B. Maturity Model Grading'!$H$4:$H$33,0))</f>
        <v>0.49382716049382713</v>
      </c>
      <c r="I21" s="76">
        <v>1</v>
      </c>
      <c r="J21" s="76"/>
      <c r="K21" s="76">
        <v>1</v>
      </c>
      <c r="L21" s="76"/>
      <c r="M21" s="76"/>
      <c r="N21" s="76">
        <v>1</v>
      </c>
      <c r="O21" s="76"/>
      <c r="P21" s="76" cm="1">
        <f t="array" ref="P21">_xlfn.SWITCH(F21,"High",1,"Medium",0.5,"Low",0.25,0)</f>
        <v>1</v>
      </c>
      <c r="Q21" s="209">
        <f t="shared" ref="Q21:Q25" si="6">SUMPRODUCT(I21:O21,$I$3:$O$3)/SUM($I$3:$O$3)</f>
        <v>0.42857142857142855</v>
      </c>
      <c r="R21" s="209" cm="1">
        <f t="array" ref="R21">_xlfn.IFS(H21&lt;=0.4,0.4,H21&lt;=0.6,0.6,H21&lt;=0.8,0.8,H21&lt;=1,1)</f>
        <v>0.6</v>
      </c>
      <c r="S21" s="210" cm="1">
        <f t="array" ref="S21">P21*Q21*R21/MAX($P$5:$P$28*$Q$5:$Q$28*$R$5:$R$28)</f>
        <v>0.25714285714285712</v>
      </c>
      <c r="T21" s="177"/>
      <c r="U21" s="177"/>
      <c r="V21" s="177"/>
      <c r="W21" s="177"/>
      <c r="X21" s="177"/>
      <c r="Y21" s="178"/>
      <c r="Z21" s="178"/>
      <c r="AA21" s="255"/>
      <c r="AB21" s="255"/>
      <c r="AC21" s="255"/>
      <c r="AD21" s="255"/>
      <c r="AE21" s="255"/>
      <c r="AF21" s="211">
        <f t="shared" si="3"/>
        <v>0</v>
      </c>
      <c r="AG21" s="115" t="s">
        <v>71</v>
      </c>
      <c r="AH21" s="116">
        <v>391</v>
      </c>
      <c r="AI21" s="100" t="s">
        <v>364</v>
      </c>
      <c r="AJ21" s="100" t="s">
        <v>184</v>
      </c>
      <c r="AK21" s="100" t="s">
        <v>716</v>
      </c>
      <c r="AL21" s="100">
        <v>5</v>
      </c>
      <c r="AM21" s="100">
        <v>3</v>
      </c>
      <c r="AN21" s="101">
        <v>1</v>
      </c>
    </row>
    <row r="22" spans="1:40" ht="72" x14ac:dyDescent="0.25">
      <c r="A22" s="342"/>
      <c r="B22" s="298" t="str">
        <f t="shared" si="4"/>
        <v xml:space="preserve">Supplier Geographic Diversification SOP </v>
      </c>
      <c r="C22" s="213">
        <v>18</v>
      </c>
      <c r="D22" s="214" t="s">
        <v>71</v>
      </c>
      <c r="E22" s="208" t="s">
        <v>717</v>
      </c>
      <c r="F22" s="175" t="s">
        <v>268</v>
      </c>
      <c r="G22" s="175" t="s">
        <v>428</v>
      </c>
      <c r="H22" s="181">
        <f>INDEX('B. Maturity Model Grading'!$I$4:$I$33,MATCH(AJ22,'B. Maturity Model Grading'!$H$4:$H$33,0))</f>
        <v>0.49382716049382713</v>
      </c>
      <c r="I22" s="76">
        <v>1</v>
      </c>
      <c r="J22" s="76"/>
      <c r="K22" s="76">
        <v>1</v>
      </c>
      <c r="L22" s="76">
        <v>1</v>
      </c>
      <c r="M22" s="76"/>
      <c r="N22" s="76">
        <v>1</v>
      </c>
      <c r="O22" s="76"/>
      <c r="P22" s="76" cm="1">
        <f t="array" ref="P22">_xlfn.SWITCH(F22,"High",1,"Medium",0.5,"Low",0.25,0)</f>
        <v>1</v>
      </c>
      <c r="Q22" s="209">
        <f t="shared" si="6"/>
        <v>0.5714285714285714</v>
      </c>
      <c r="R22" s="209" cm="1">
        <f t="array" ref="R22">_xlfn.IFS(H22&lt;=0.4,0.4,H22&lt;=0.6,0.6,H22&lt;=0.8,0.8,H22&lt;=1,1)</f>
        <v>0.6</v>
      </c>
      <c r="S22" s="210" cm="1">
        <f t="array" ref="S22">P22*Q22*R22/MAX($P$5:$P$28*$Q$5:$Q$28*$R$5:$R$28)</f>
        <v>0.3428571428571428</v>
      </c>
      <c r="T22" s="177"/>
      <c r="U22" s="177"/>
      <c r="V22" s="177"/>
      <c r="W22" s="177"/>
      <c r="X22" s="177"/>
      <c r="Y22" s="178"/>
      <c r="Z22" s="178"/>
      <c r="AA22" s="255"/>
      <c r="AB22" s="255"/>
      <c r="AC22" s="255"/>
      <c r="AD22" s="255"/>
      <c r="AE22" s="255"/>
      <c r="AF22" s="211">
        <f t="shared" si="3"/>
        <v>0</v>
      </c>
      <c r="AG22" s="115" t="s">
        <v>71</v>
      </c>
      <c r="AH22" s="116">
        <v>397</v>
      </c>
      <c r="AI22" s="100" t="s">
        <v>364</v>
      </c>
      <c r="AJ22" s="100" t="s">
        <v>184</v>
      </c>
      <c r="AK22" s="100" t="s">
        <v>718</v>
      </c>
      <c r="AL22" s="100">
        <v>5</v>
      </c>
      <c r="AM22" s="100">
        <v>3</v>
      </c>
      <c r="AN22" s="101">
        <v>3</v>
      </c>
    </row>
    <row r="23" spans="1:40" ht="72" x14ac:dyDescent="0.25">
      <c r="A23" s="342"/>
      <c r="B23" s="298" t="str">
        <f t="shared" si="4"/>
        <v>Contingency Planning</v>
      </c>
      <c r="C23" s="213">
        <v>19</v>
      </c>
      <c r="D23" s="214" t="s">
        <v>73</v>
      </c>
      <c r="E23" s="208" t="s">
        <v>719</v>
      </c>
      <c r="F23" s="175" t="s">
        <v>268</v>
      </c>
      <c r="G23" s="175" t="s">
        <v>428</v>
      </c>
      <c r="H23" s="181">
        <f>INDEX('B. Maturity Model Grading'!$I$4:$I$33,MATCH(AJ23,'B. Maturity Model Grading'!$H$4:$H$33,0))</f>
        <v>0.49382716049382713</v>
      </c>
      <c r="I23" s="76"/>
      <c r="J23" s="76"/>
      <c r="K23" s="76">
        <v>1</v>
      </c>
      <c r="L23" s="76">
        <v>1</v>
      </c>
      <c r="M23" s="76"/>
      <c r="N23" s="76">
        <v>1</v>
      </c>
      <c r="O23" s="76"/>
      <c r="P23" s="76" cm="1">
        <f t="array" ref="P23">_xlfn.SWITCH(F23,"High",1,"Medium",0.5,"Low",0.25,0)</f>
        <v>1</v>
      </c>
      <c r="Q23" s="209">
        <f t="shared" si="6"/>
        <v>0.42857142857142855</v>
      </c>
      <c r="R23" s="209" cm="1">
        <f t="array" ref="R23">_xlfn.IFS(H23&lt;=0.4,0.4,H23&lt;=0.6,0.6,H23&lt;=0.8,0.8,H23&lt;=1,1)</f>
        <v>0.6</v>
      </c>
      <c r="S23" s="210" cm="1">
        <f t="array" ref="S23">P23*Q23*R23/MAX($P$5:$P$28*$Q$5:$Q$28*$R$5:$R$28)</f>
        <v>0.25714285714285712</v>
      </c>
      <c r="T23" s="177"/>
      <c r="U23" s="177"/>
      <c r="V23" s="177"/>
      <c r="W23" s="177"/>
      <c r="X23" s="177"/>
      <c r="Y23" s="178"/>
      <c r="Z23" s="178"/>
      <c r="AA23" s="255"/>
      <c r="AB23" s="255"/>
      <c r="AC23" s="255"/>
      <c r="AD23" s="255"/>
      <c r="AE23" s="255"/>
      <c r="AF23" s="211">
        <f t="shared" si="3"/>
        <v>0</v>
      </c>
      <c r="AG23" s="115" t="s">
        <v>73</v>
      </c>
      <c r="AH23" s="117">
        <v>208</v>
      </c>
      <c r="AI23" s="100" t="s">
        <v>364</v>
      </c>
      <c r="AJ23" s="100" t="s">
        <v>184</v>
      </c>
      <c r="AK23" s="100" t="s">
        <v>720</v>
      </c>
      <c r="AL23" s="100">
        <v>5</v>
      </c>
      <c r="AM23" s="100">
        <v>3</v>
      </c>
      <c r="AN23" s="101">
        <v>10</v>
      </c>
    </row>
    <row r="24" spans="1:40" ht="54" x14ac:dyDescent="0.25">
      <c r="A24" s="343"/>
      <c r="B24" s="298" t="str">
        <f t="shared" si="4"/>
        <v>Challenges and Improvement Initiatives</v>
      </c>
      <c r="C24" s="213">
        <v>20</v>
      </c>
      <c r="D24" s="214" t="s">
        <v>73</v>
      </c>
      <c r="E24" s="208" t="s">
        <v>721</v>
      </c>
      <c r="F24" s="175" t="s">
        <v>268</v>
      </c>
      <c r="G24" s="175" t="s">
        <v>440</v>
      </c>
      <c r="H24" s="181">
        <f>INDEX('B. Maturity Model Grading'!$I$4:$I$33,MATCH(AJ24,'B. Maturity Model Grading'!$H$4:$H$33,0))</f>
        <v>0.49382716049382713</v>
      </c>
      <c r="I24" s="76"/>
      <c r="J24" s="76">
        <v>1</v>
      </c>
      <c r="K24" s="76">
        <v>1</v>
      </c>
      <c r="L24" s="76">
        <v>1</v>
      </c>
      <c r="M24" s="76"/>
      <c r="N24" s="76">
        <v>1</v>
      </c>
      <c r="O24" s="76"/>
      <c r="P24" s="76" cm="1">
        <f t="array" ref="P24">_xlfn.SWITCH(F24,"High",1,"Medium",0.5,"Low",0.25,0)</f>
        <v>1</v>
      </c>
      <c r="Q24" s="209">
        <f t="shared" si="6"/>
        <v>0.5714285714285714</v>
      </c>
      <c r="R24" s="209" cm="1">
        <f t="array" ref="R24">_xlfn.IFS(H24&lt;=0.4,0.4,H24&lt;=0.6,0.6,H24&lt;=0.8,0.8,H24&lt;=1,1)</f>
        <v>0.6</v>
      </c>
      <c r="S24" s="210" cm="1">
        <f t="array" ref="S24">P24*Q24*R24/MAX($P$5:$P$28*$Q$5:$Q$28*$R$5:$R$28)</f>
        <v>0.3428571428571428</v>
      </c>
      <c r="T24" s="177"/>
      <c r="U24" s="177"/>
      <c r="V24" s="177"/>
      <c r="W24" s="177"/>
      <c r="X24" s="177"/>
      <c r="Y24" s="178"/>
      <c r="Z24" s="178"/>
      <c r="AA24" s="255"/>
      <c r="AB24" s="255"/>
      <c r="AC24" s="255"/>
      <c r="AD24" s="255"/>
      <c r="AE24" s="255"/>
      <c r="AF24" s="211">
        <f t="shared" si="3"/>
        <v>0</v>
      </c>
      <c r="AG24" s="115" t="s">
        <v>73</v>
      </c>
      <c r="AH24" s="117">
        <v>211</v>
      </c>
      <c r="AI24" s="100" t="s">
        <v>364</v>
      </c>
      <c r="AJ24" s="100" t="s">
        <v>184</v>
      </c>
      <c r="AK24" s="100" t="s">
        <v>441</v>
      </c>
      <c r="AL24" s="100">
        <v>5</v>
      </c>
      <c r="AM24" s="100">
        <v>3</v>
      </c>
      <c r="AN24" s="101">
        <v>11</v>
      </c>
    </row>
    <row r="25" spans="1:40" ht="90" x14ac:dyDescent="0.25">
      <c r="A25" s="341" t="str">
        <f t="shared" si="5"/>
        <v>Supplier Selection and Qualification Processes</v>
      </c>
      <c r="B25" s="298" t="str">
        <f t="shared" si="4"/>
        <v xml:space="preserve">Risk-Based Supplier Qualification SOP </v>
      </c>
      <c r="C25" s="213">
        <v>21</v>
      </c>
      <c r="D25" s="214" t="s">
        <v>71</v>
      </c>
      <c r="E25" s="208" t="s">
        <v>722</v>
      </c>
      <c r="F25" s="175" t="s">
        <v>268</v>
      </c>
      <c r="G25" s="175" t="s">
        <v>428</v>
      </c>
      <c r="H25" s="181">
        <f>INDEX('B. Maturity Model Grading'!$I$4:$I$33,MATCH(AJ25,'B. Maturity Model Grading'!$H$4:$H$33,0))</f>
        <v>0.49382716049382713</v>
      </c>
      <c r="I25" s="76">
        <v>1</v>
      </c>
      <c r="J25" s="76"/>
      <c r="K25" s="76">
        <v>1</v>
      </c>
      <c r="L25" s="76">
        <v>1</v>
      </c>
      <c r="M25" s="76"/>
      <c r="N25" s="76">
        <v>1</v>
      </c>
      <c r="O25" s="76"/>
      <c r="P25" s="76" cm="1">
        <f t="array" ref="P25">_xlfn.SWITCH(F25,"High",1,"Medium",0.5,"Low",0.25,0)</f>
        <v>1</v>
      </c>
      <c r="Q25" s="209">
        <f t="shared" si="6"/>
        <v>0.5714285714285714</v>
      </c>
      <c r="R25" s="209" cm="1">
        <f t="array" ref="R25">_xlfn.IFS(H25&lt;=0.4,0.4,H25&lt;=0.6,0.6,H25&lt;=0.8,0.8,H25&lt;=1,1)</f>
        <v>0.6</v>
      </c>
      <c r="S25" s="210" cm="1">
        <f t="array" ref="S25">P25*Q25*R25/MAX($P$5:$P$28*$Q$5:$Q$28*$R$5:$R$28)</f>
        <v>0.3428571428571428</v>
      </c>
      <c r="T25" s="177"/>
      <c r="U25" s="177"/>
      <c r="V25" s="177"/>
      <c r="W25" s="177"/>
      <c r="X25" s="177"/>
      <c r="Y25" s="178"/>
      <c r="Z25" s="178"/>
      <c r="AA25" s="255"/>
      <c r="AB25" s="255"/>
      <c r="AC25" s="255"/>
      <c r="AD25" s="255"/>
      <c r="AE25" s="255"/>
      <c r="AF25" s="211">
        <f t="shared" si="3"/>
        <v>0</v>
      </c>
      <c r="AG25" s="115" t="s">
        <v>71</v>
      </c>
      <c r="AH25" s="116">
        <v>413</v>
      </c>
      <c r="AI25" s="100" t="s">
        <v>364</v>
      </c>
      <c r="AJ25" s="100" t="s">
        <v>190</v>
      </c>
      <c r="AK25" s="100" t="s">
        <v>723</v>
      </c>
      <c r="AL25" s="100">
        <v>5</v>
      </c>
      <c r="AM25" s="100">
        <v>4</v>
      </c>
      <c r="AN25" s="101">
        <v>2</v>
      </c>
    </row>
    <row r="26" spans="1:40" ht="72" x14ac:dyDescent="0.25">
      <c r="A26" s="342"/>
      <c r="B26" s="344" t="str">
        <f t="shared" si="4"/>
        <v>Supplier Selection Process</v>
      </c>
      <c r="C26" s="213">
        <v>22</v>
      </c>
      <c r="D26" s="214" t="s">
        <v>73</v>
      </c>
      <c r="E26" s="208" t="s">
        <v>724</v>
      </c>
      <c r="F26" s="175" t="s">
        <v>276</v>
      </c>
      <c r="G26" s="175" t="s">
        <v>428</v>
      </c>
      <c r="H26" s="181">
        <f>INDEX('B. Maturity Model Grading'!$I$4:$I$33,MATCH(AJ26,'B. Maturity Model Grading'!$H$4:$H$33,0))</f>
        <v>0.49382716049382713</v>
      </c>
      <c r="I26" s="76"/>
      <c r="J26" s="76"/>
      <c r="K26" s="76"/>
      <c r="L26" s="76">
        <v>1</v>
      </c>
      <c r="M26" s="76"/>
      <c r="N26" s="76">
        <v>1</v>
      </c>
      <c r="O26" s="76"/>
      <c r="P26" s="76" cm="1">
        <f t="array" ref="P26">_xlfn.SWITCH(F26,"High",1,"Medium",0.5,"Low",0.25,0)</f>
        <v>0.5</v>
      </c>
      <c r="Q26" s="209">
        <f t="shared" ref="Q26:Q28" si="7">SUMPRODUCT(I26:O26,$I$3:$O$3)/SUM($I$3:$O$3)</f>
        <v>0.2857142857142857</v>
      </c>
      <c r="R26" s="209" cm="1">
        <f t="array" ref="R26">_xlfn.IFS(H26&lt;=0.4,0.4,H26&lt;=0.6,0.6,H26&lt;=0.8,0.8,H26&lt;=1,1)</f>
        <v>0.6</v>
      </c>
      <c r="S26" s="210" cm="1">
        <f t="array" ref="S26">P26*Q26*R26/MAX($P$5:$P$28*$Q$5:$Q$28*$R$5:$R$28)</f>
        <v>8.5714285714285701E-2</v>
      </c>
      <c r="T26" s="177"/>
      <c r="U26" s="177"/>
      <c r="V26" s="177"/>
      <c r="W26" s="177"/>
      <c r="X26" s="177"/>
      <c r="Y26" s="178"/>
      <c r="Z26" s="178"/>
      <c r="AA26" s="255"/>
      <c r="AB26" s="255"/>
      <c r="AC26" s="255"/>
      <c r="AD26" s="255"/>
      <c r="AE26" s="255"/>
      <c r="AF26" s="211">
        <f t="shared" si="3"/>
        <v>0</v>
      </c>
      <c r="AG26" s="115" t="s">
        <v>73</v>
      </c>
      <c r="AH26" s="117">
        <v>214</v>
      </c>
      <c r="AI26" s="100" t="s">
        <v>364</v>
      </c>
      <c r="AJ26" s="100" t="s">
        <v>190</v>
      </c>
      <c r="AK26" s="100" t="s">
        <v>725</v>
      </c>
      <c r="AL26" s="100">
        <v>5</v>
      </c>
      <c r="AM26" s="100">
        <v>4</v>
      </c>
      <c r="AN26" s="101">
        <v>7</v>
      </c>
    </row>
    <row r="27" spans="1:40" ht="54" x14ac:dyDescent="0.25">
      <c r="A27" s="342"/>
      <c r="B27" s="347"/>
      <c r="C27" s="213">
        <v>23</v>
      </c>
      <c r="D27" s="214" t="s">
        <v>72</v>
      </c>
      <c r="E27" s="208" t="s">
        <v>726</v>
      </c>
      <c r="F27" s="175" t="s">
        <v>276</v>
      </c>
      <c r="G27" s="175" t="s">
        <v>428</v>
      </c>
      <c r="H27" s="181">
        <f>INDEX('B. Maturity Model Grading'!$I$4:$I$33,MATCH(AJ27,'B. Maturity Model Grading'!$H$4:$H$33,0))</f>
        <v>0.49382716049382713</v>
      </c>
      <c r="I27" s="76"/>
      <c r="J27" s="76"/>
      <c r="K27" s="76"/>
      <c r="L27" s="76">
        <v>1</v>
      </c>
      <c r="M27" s="76"/>
      <c r="N27" s="76">
        <v>1</v>
      </c>
      <c r="O27" s="76"/>
      <c r="P27" s="76" cm="1">
        <f t="array" ref="P27">_xlfn.SWITCH(F27,"High",1,"Medium",0.5,"Low",0.25,0)</f>
        <v>0.5</v>
      </c>
      <c r="Q27" s="209">
        <f t="shared" si="7"/>
        <v>0.2857142857142857</v>
      </c>
      <c r="R27" s="209" cm="1">
        <f t="array" ref="R27">_xlfn.IFS(H27&lt;=0.4,0.4,H27&lt;=0.6,0.6,H27&lt;=0.8,0.8,H27&lt;=1,1)</f>
        <v>0.6</v>
      </c>
      <c r="S27" s="210" cm="1">
        <f t="array" ref="S27">P27*Q27*R27/MAX($P$5:$P$28*$Q$5:$Q$28*$R$5:$R$28)</f>
        <v>8.5714285714285701E-2</v>
      </c>
      <c r="T27" s="177"/>
      <c r="U27" s="177"/>
      <c r="V27" s="177"/>
      <c r="W27" s="177"/>
      <c r="X27" s="177"/>
      <c r="Y27" s="178"/>
      <c r="Z27" s="178"/>
      <c r="AA27" s="255"/>
      <c r="AB27" s="255"/>
      <c r="AC27" s="255"/>
      <c r="AD27" s="255"/>
      <c r="AE27" s="255"/>
      <c r="AF27" s="211">
        <f t="shared" si="3"/>
        <v>0</v>
      </c>
      <c r="AG27" s="115" t="s">
        <v>72</v>
      </c>
      <c r="AH27" s="117">
        <v>215</v>
      </c>
      <c r="AI27" s="100" t="s">
        <v>364</v>
      </c>
      <c r="AJ27" s="100" t="s">
        <v>190</v>
      </c>
      <c r="AK27" s="100" t="s">
        <v>725</v>
      </c>
      <c r="AL27" s="100">
        <v>5</v>
      </c>
      <c r="AM27" s="100">
        <v>4</v>
      </c>
      <c r="AN27" s="101">
        <v>7</v>
      </c>
    </row>
    <row r="28" spans="1:40" ht="54.75" thickBot="1" x14ac:dyDescent="0.3">
      <c r="A28" s="343"/>
      <c r="B28" s="298" t="str">
        <f t="shared" si="4"/>
        <v>Challenges and Improvement Initiatives</v>
      </c>
      <c r="C28" s="213">
        <v>24</v>
      </c>
      <c r="D28" s="214" t="s">
        <v>73</v>
      </c>
      <c r="E28" s="208" t="s">
        <v>727</v>
      </c>
      <c r="F28" s="175" t="s">
        <v>276</v>
      </c>
      <c r="G28" s="175" t="s">
        <v>440</v>
      </c>
      <c r="H28" s="181">
        <f>INDEX('B. Maturity Model Grading'!$I$4:$I$33,MATCH(AJ28,'B. Maturity Model Grading'!$H$4:$H$33,0))</f>
        <v>0.49382716049382713</v>
      </c>
      <c r="I28" s="76"/>
      <c r="J28" s="76"/>
      <c r="K28" s="76"/>
      <c r="L28" s="76">
        <v>1</v>
      </c>
      <c r="M28" s="76">
        <v>1</v>
      </c>
      <c r="N28" s="76">
        <v>1</v>
      </c>
      <c r="O28" s="76"/>
      <c r="P28" s="76" cm="1">
        <f t="array" ref="P28">_xlfn.SWITCH(F28,"High",1,"Medium",0.5,"Low",0.25,0)</f>
        <v>0.5</v>
      </c>
      <c r="Q28" s="209">
        <f t="shared" si="7"/>
        <v>0.42857142857142855</v>
      </c>
      <c r="R28" s="209" cm="1">
        <f t="array" ref="R28">_xlfn.IFS(H28&lt;=0.4,0.4,H28&lt;=0.6,0.6,H28&lt;=0.8,0.8,H28&lt;=1,1)</f>
        <v>0.6</v>
      </c>
      <c r="S28" s="210" cm="1">
        <f t="array" ref="S28">P28*Q28*R28/MAX($P$5:$P$28*$Q$5:$Q$28*$R$5:$R$28)</f>
        <v>0.12857142857142856</v>
      </c>
      <c r="T28" s="177"/>
      <c r="U28" s="177"/>
      <c r="V28" s="177"/>
      <c r="W28" s="177"/>
      <c r="X28" s="177"/>
      <c r="Y28" s="178"/>
      <c r="Z28" s="178"/>
      <c r="AA28" s="255"/>
      <c r="AB28" s="255"/>
      <c r="AC28" s="255"/>
      <c r="AD28" s="255"/>
      <c r="AE28" s="255"/>
      <c r="AF28" s="211">
        <f t="shared" si="3"/>
        <v>0</v>
      </c>
      <c r="AG28" s="111" t="s">
        <v>73</v>
      </c>
      <c r="AH28" s="112">
        <v>224</v>
      </c>
      <c r="AI28" s="104" t="s">
        <v>364</v>
      </c>
      <c r="AJ28" s="104" t="s">
        <v>190</v>
      </c>
      <c r="AK28" s="104" t="s">
        <v>441</v>
      </c>
      <c r="AL28" s="104">
        <v>5</v>
      </c>
      <c r="AM28" s="104">
        <v>4</v>
      </c>
      <c r="AN28" s="105">
        <v>11</v>
      </c>
    </row>
  </sheetData>
  <sheetProtection algorithmName="SHA-1" hashValue="Gcxo9KONA5Fiv3QT4hIpxPKvMqw=" saltValue="ksp1DMUr5BKw6qqTot834w==" spinCount="100000" sheet="1" formatColumns="0" autoFilter="0" pivotTables="0"/>
  <protectedRanges>
    <protectedRange sqref="AA4:AE4 T5:AE28" name="C5"/>
  </protectedRanges>
  <autoFilter ref="A4:AN28" xr:uid="{A0FDCA5A-9A41-49CF-AD9A-F548168AB504}"/>
  <mergeCells count="13">
    <mergeCell ref="A21:A24"/>
    <mergeCell ref="A25:A28"/>
    <mergeCell ref="B15:B18"/>
    <mergeCell ref="B19:B20"/>
    <mergeCell ref="B26:B27"/>
    <mergeCell ref="AG2:AN3"/>
    <mergeCell ref="A5:A20"/>
    <mergeCell ref="C1:AF1"/>
    <mergeCell ref="AA2:AE3"/>
    <mergeCell ref="B7:B8"/>
    <mergeCell ref="B10:B12"/>
    <mergeCell ref="B13:B14"/>
    <mergeCell ref="P2:R3"/>
  </mergeCells>
  <conditionalFormatting sqref="A5 A21 A25">
    <cfRule type="expression" dxfId="21" priority="8">
      <formula>IF(A5&lt;&gt;"",TRUE,FALSE)</formula>
    </cfRule>
    <cfRule type="expression" dxfId="20" priority="9">
      <formula>IF(A5="",TRUE,FALSE)</formula>
    </cfRule>
  </conditionalFormatting>
  <conditionalFormatting sqref="B5:C7 C8 B9:C10 C11:C12 B13:C13 C14 B15:C15 C16:C18 B19:C19 C20 B21:C26 C27 B28:C28">
    <cfRule type="expression" dxfId="19" priority="4">
      <formula>IF(B5&lt;&gt;"",TRUE,FALSE)</formula>
    </cfRule>
    <cfRule type="expression" dxfId="18" priority="5">
      <formula>IF(B5="",TRUE,FALSE)</formula>
    </cfRule>
  </conditionalFormatting>
  <conditionalFormatting sqref="Y5:Y28">
    <cfRule type="cellIs" dxfId="17" priority="1" operator="equal">
      <formula>3</formula>
    </cfRule>
    <cfRule type="cellIs" dxfId="16" priority="2" operator="equal">
      <formula>2</formula>
    </cfRule>
    <cfRule type="cellIs" dxfId="15" priority="3" operator="equal">
      <formula>1</formula>
    </cfRule>
  </conditionalFormatting>
  <dataValidations count="1">
    <dataValidation type="list" allowBlank="1" showInputMessage="1" showErrorMessage="1" sqref="Y5:Y28" xr:uid="{C9B68D57-92B1-4968-A047-9A16658C3048}">
      <formula1>"1,2,3"</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9CA34-6C14-48ED-B3FF-26C2C9385B80}">
  <sheetPr>
    <tabColor theme="3" tint="0.39997558519241921"/>
  </sheetPr>
  <dimension ref="A1:AR86"/>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85546875" style="174" customWidth="1"/>
    <col min="2" max="2" width="28.7109375" style="88" customWidth="1"/>
    <col min="3" max="3" width="13.42578125" style="52" customWidth="1"/>
    <col min="4" max="4" width="30.42578125" style="52"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7109375" style="90" customWidth="1" collapsed="1"/>
    <col min="21" max="24" width="55.7109375" style="90" customWidth="1"/>
    <col min="25" max="25" width="25.42578125" style="59" customWidth="1"/>
    <col min="26" max="26" width="39.85546875" style="59" customWidth="1"/>
    <col min="27" max="31" width="23.85546875" style="59" customWidth="1" outlineLevel="1"/>
    <col min="32" max="32" width="25.42578125" style="90" customWidth="1"/>
    <col min="33" max="33" width="20.7109375" style="59" hidden="1" customWidth="1" outlineLevel="1"/>
    <col min="34" max="34" width="8.85546875" style="59" hidden="1" customWidth="1" outlineLevel="1"/>
    <col min="35" max="35" width="13.28515625" style="59" hidden="1" customWidth="1" outlineLevel="1"/>
    <col min="36" max="37" width="26.28515625" style="59" hidden="1" customWidth="1" outlineLevel="1"/>
    <col min="38"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728</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252"/>
      <c r="AH1" s="252"/>
      <c r="AO1" s="74"/>
      <c r="AP1" s="74"/>
      <c r="AQ1" s="257"/>
      <c r="AR1" s="74"/>
    </row>
    <row r="2" spans="1:44" s="138" customFormat="1" ht="20.25" customHeight="1" thickBot="1" x14ac:dyDescent="0.3">
      <c r="A2" s="269" t="s">
        <v>1</v>
      </c>
      <c r="B2" s="229"/>
      <c r="C2" s="230"/>
      <c r="D2" s="241"/>
      <c r="E2" s="241"/>
      <c r="F2" s="231"/>
      <c r="G2" s="232"/>
      <c r="H2" s="232"/>
      <c r="I2" s="233"/>
      <c r="J2" s="234" t="s">
        <v>640</v>
      </c>
      <c r="K2" s="235"/>
      <c r="L2" s="235"/>
      <c r="M2" s="235"/>
      <c r="N2" s="235"/>
      <c r="O2" s="235"/>
      <c r="P2" s="186" t="s">
        <v>395</v>
      </c>
      <c r="Q2" s="187"/>
      <c r="R2" s="188"/>
      <c r="S2" s="242"/>
      <c r="T2" s="193"/>
      <c r="U2" s="193"/>
      <c r="V2" s="193"/>
      <c r="W2" s="193"/>
      <c r="X2" s="193"/>
      <c r="Y2" s="194"/>
      <c r="Z2" s="194"/>
      <c r="AA2" s="325" t="s">
        <v>239</v>
      </c>
      <c r="AB2" s="325"/>
      <c r="AC2" s="325"/>
      <c r="AD2" s="325"/>
      <c r="AE2" s="325"/>
      <c r="AF2" s="194"/>
      <c r="AG2" s="335" t="s">
        <v>240</v>
      </c>
      <c r="AH2" s="336"/>
      <c r="AI2" s="336"/>
      <c r="AJ2" s="336"/>
      <c r="AK2" s="336"/>
      <c r="AL2" s="336"/>
      <c r="AM2" s="336"/>
      <c r="AN2" s="337"/>
      <c r="AO2" s="74"/>
      <c r="AP2" s="74"/>
      <c r="AQ2" s="257">
        <v>1</v>
      </c>
      <c r="AR2" s="74"/>
    </row>
    <row r="3" spans="1:44" s="138" customFormat="1" ht="20.25" customHeight="1" thickBot="1" x14ac:dyDescent="0.25">
      <c r="A3" s="195"/>
      <c r="B3" s="134"/>
      <c r="C3" s="145"/>
      <c r="D3" s="145"/>
      <c r="E3" s="136"/>
      <c r="F3" s="137"/>
      <c r="G3" s="137"/>
      <c r="H3" s="146"/>
      <c r="I3" s="141">
        <v>1</v>
      </c>
      <c r="J3" s="142">
        <v>1</v>
      </c>
      <c r="K3" s="142">
        <v>1</v>
      </c>
      <c r="L3" s="142">
        <v>1</v>
      </c>
      <c r="M3" s="142">
        <v>1</v>
      </c>
      <c r="N3" s="142">
        <v>1</v>
      </c>
      <c r="O3" s="143">
        <v>1</v>
      </c>
      <c r="P3" s="189"/>
      <c r="Q3" s="190"/>
      <c r="R3" s="191"/>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4" s="122" customFormat="1" ht="65.25" customHeight="1" thickBot="1" x14ac:dyDescent="0.3">
      <c r="A4" s="200" t="s">
        <v>78</v>
      </c>
      <c r="B4" s="200" t="s">
        <v>396</v>
      </c>
      <c r="C4" s="201" t="s">
        <v>248</v>
      </c>
      <c r="D4" s="202" t="s">
        <v>397</v>
      </c>
      <c r="E4" s="203" t="s">
        <v>249</v>
      </c>
      <c r="F4" s="200" t="s">
        <v>251</v>
      </c>
      <c r="G4" s="200" t="s">
        <v>398</v>
      </c>
      <c r="H4" s="200" t="s">
        <v>252</v>
      </c>
      <c r="I4" s="200" t="s">
        <v>399</v>
      </c>
      <c r="J4" s="200" t="s">
        <v>400</v>
      </c>
      <c r="K4" s="200" t="s">
        <v>401</v>
      </c>
      <c r="L4" s="200" t="s">
        <v>402</v>
      </c>
      <c r="M4" s="200" t="s">
        <v>403</v>
      </c>
      <c r="N4" s="200" t="s">
        <v>404</v>
      </c>
      <c r="O4" s="200" t="s">
        <v>405</v>
      </c>
      <c r="P4" s="200" t="s">
        <v>406</v>
      </c>
      <c r="Q4" s="200" t="s">
        <v>407</v>
      </c>
      <c r="R4" s="200" t="s">
        <v>408</v>
      </c>
      <c r="S4" s="205"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18" t="s">
        <v>397</v>
      </c>
      <c r="AH4" s="119" t="s">
        <v>248</v>
      </c>
      <c r="AI4" s="120" t="s">
        <v>77</v>
      </c>
      <c r="AJ4" s="120" t="s">
        <v>78</v>
      </c>
      <c r="AK4" s="120" t="s">
        <v>396</v>
      </c>
      <c r="AL4" s="120" t="s">
        <v>415</v>
      </c>
      <c r="AM4" s="120" t="s">
        <v>416</v>
      </c>
      <c r="AN4" s="121" t="s">
        <v>417</v>
      </c>
      <c r="AQ4" s="122">
        <v>3</v>
      </c>
    </row>
    <row r="5" spans="1:44" ht="72" customHeight="1" x14ac:dyDescent="0.25">
      <c r="A5" s="341" t="str">
        <f t="shared" ref="A5" si="0">IF(AJ4&lt;&gt;AJ5,AJ5,"")</f>
        <v>Enterprise Risk Management Strategy &amp; Practices</v>
      </c>
      <c r="B5" s="295" t="str">
        <f t="shared" ref="B5" si="1">IF(AK4&lt;&gt;AK5,AK5,"")</f>
        <v xml:space="preserve">Risk Identification and Assessment SOP </v>
      </c>
      <c r="C5" s="213">
        <v>1</v>
      </c>
      <c r="D5" s="214" t="s">
        <v>71</v>
      </c>
      <c r="E5" s="208" t="s">
        <v>729</v>
      </c>
      <c r="F5" s="175" t="s">
        <v>268</v>
      </c>
      <c r="G5" s="175" t="s">
        <v>428</v>
      </c>
      <c r="H5" s="181">
        <f>INDEX('B. Maturity Model Grading'!$I$4:$I$33,MATCH(AJ5,'B. Maturity Model Grading'!$H$4:$H$33,0))</f>
        <v>0.85185185185185186</v>
      </c>
      <c r="I5" s="76">
        <v>1</v>
      </c>
      <c r="J5" s="76"/>
      <c r="K5" s="76">
        <v>1</v>
      </c>
      <c r="L5" s="76"/>
      <c r="M5" s="76">
        <v>1</v>
      </c>
      <c r="N5" s="76"/>
      <c r="O5" s="76"/>
      <c r="P5" s="76" cm="1">
        <f t="array" ref="P5">_xlfn.SWITCH(F5,"High",1,"Medium",0.5,"Low",0.25,0)</f>
        <v>1</v>
      </c>
      <c r="Q5" s="209">
        <f t="shared" ref="Q5:Q24" si="2">SUMPRODUCT(I5:O5,$I$3:$O$3)/SUM($I$3:$O$3)</f>
        <v>0.42857142857142855</v>
      </c>
      <c r="R5" s="209" cm="1">
        <f t="array" ref="R5">_xlfn.IFS(H5&lt;=0.4,0.4,H5&lt;=0.6,0.6,H5&lt;=0.8,0.8,H5&lt;=1,1)</f>
        <v>1</v>
      </c>
      <c r="S5" s="210" cm="1">
        <f t="array" ref="S5">P5*Q5*R5/MAX($P$5:$P$86*$Q$5:$Q$86*$R$5:$R$86)</f>
        <v>0.42857142857142855</v>
      </c>
      <c r="T5" s="275"/>
      <c r="U5" s="275"/>
      <c r="V5" s="275"/>
      <c r="W5" s="275"/>
      <c r="X5" s="275"/>
      <c r="Y5" s="178"/>
      <c r="Z5" s="178"/>
      <c r="AA5" s="255"/>
      <c r="AB5" s="255"/>
      <c r="AC5" s="255"/>
      <c r="AD5" s="255"/>
      <c r="AE5" s="255"/>
      <c r="AF5" s="211">
        <f t="shared" ref="AF5:AF24" si="3">IFERROR(S5*Y5,"N/A")</f>
        <v>0</v>
      </c>
      <c r="AG5" s="106" t="s">
        <v>71</v>
      </c>
      <c r="AH5" s="107">
        <v>447</v>
      </c>
      <c r="AI5" s="108" t="s">
        <v>367</v>
      </c>
      <c r="AJ5" s="108" t="s">
        <v>195</v>
      </c>
      <c r="AK5" s="108" t="s">
        <v>730</v>
      </c>
      <c r="AL5" s="108">
        <v>6</v>
      </c>
      <c r="AM5" s="108">
        <v>1</v>
      </c>
      <c r="AN5" s="109">
        <v>1</v>
      </c>
    </row>
    <row r="6" spans="1:44" ht="72" x14ac:dyDescent="0.25">
      <c r="A6" s="342"/>
      <c r="B6" s="295" t="str">
        <f t="shared" ref="B6:B67" si="4">IF(AK5&lt;&gt;AK6,AK6,"")</f>
        <v xml:space="preserve">Regulatory Compliance and Patient Safety SOP </v>
      </c>
      <c r="C6" s="213">
        <v>2</v>
      </c>
      <c r="D6" s="214" t="s">
        <v>71</v>
      </c>
      <c r="E6" s="208" t="s">
        <v>731</v>
      </c>
      <c r="F6" s="175" t="s">
        <v>268</v>
      </c>
      <c r="G6" s="175" t="s">
        <v>428</v>
      </c>
      <c r="H6" s="181">
        <f>INDEX('B. Maturity Model Grading'!$I$4:$I$33,MATCH(AJ6,'B. Maturity Model Grading'!$H$4:$H$33,0))</f>
        <v>0.85185185185185186</v>
      </c>
      <c r="I6" s="76"/>
      <c r="J6" s="76">
        <v>1</v>
      </c>
      <c r="K6" s="76"/>
      <c r="L6" s="76">
        <v>1</v>
      </c>
      <c r="M6" s="76"/>
      <c r="N6" s="76"/>
      <c r="O6" s="76"/>
      <c r="P6" s="76" cm="1">
        <f t="array" ref="P6">_xlfn.SWITCH(F6,"High",1,"Medium",0.5,"Low",0.25,0)</f>
        <v>1</v>
      </c>
      <c r="Q6" s="209">
        <f t="shared" si="2"/>
        <v>0.2857142857142857</v>
      </c>
      <c r="R6" s="209" cm="1">
        <f t="array" ref="R6">_xlfn.IFS(H6&lt;=0.4,0.4,H6&lt;=0.6,0.6,H6&lt;=0.8,0.8,H6&lt;=1,1)</f>
        <v>1</v>
      </c>
      <c r="S6" s="210" cm="1">
        <f t="array" ref="S6">P6*Q6*R6/MAX($P$5:$P$86*$Q$5:$Q$86*$R$5:$R$86)</f>
        <v>0.2857142857142857</v>
      </c>
      <c r="T6" s="275"/>
      <c r="U6" s="275"/>
      <c r="V6" s="275"/>
      <c r="W6" s="275"/>
      <c r="X6" s="275"/>
      <c r="Y6" s="178"/>
      <c r="Z6" s="178"/>
      <c r="AA6" s="255"/>
      <c r="AB6" s="255"/>
      <c r="AC6" s="255"/>
      <c r="AD6" s="255"/>
      <c r="AE6" s="255"/>
      <c r="AF6" s="211">
        <f t="shared" si="3"/>
        <v>0</v>
      </c>
      <c r="AG6" s="115" t="s">
        <v>71</v>
      </c>
      <c r="AH6" s="116">
        <v>456</v>
      </c>
      <c r="AI6" s="100" t="s">
        <v>367</v>
      </c>
      <c r="AJ6" s="100" t="s">
        <v>195</v>
      </c>
      <c r="AK6" s="100" t="s">
        <v>732</v>
      </c>
      <c r="AL6" s="100">
        <v>6</v>
      </c>
      <c r="AM6" s="100">
        <v>1</v>
      </c>
      <c r="AN6" s="101">
        <v>5</v>
      </c>
    </row>
    <row r="7" spans="1:44" ht="54" x14ac:dyDescent="0.25">
      <c r="A7" s="342"/>
      <c r="B7" s="344" t="str">
        <f t="shared" si="4"/>
        <v xml:space="preserve">Key Risk Indicator (KRI) Monitoring SOP </v>
      </c>
      <c r="C7" s="213">
        <v>3</v>
      </c>
      <c r="D7" s="214" t="s">
        <v>71</v>
      </c>
      <c r="E7" s="208" t="s">
        <v>733</v>
      </c>
      <c r="F7" s="175" t="s">
        <v>268</v>
      </c>
      <c r="G7" s="175" t="s">
        <v>419</v>
      </c>
      <c r="H7" s="181">
        <f>INDEX('B. Maturity Model Grading'!$I$4:$I$33,MATCH(AJ7,'B. Maturity Model Grading'!$H$4:$H$33,0))</f>
        <v>0.85185185185185186</v>
      </c>
      <c r="I7" s="76"/>
      <c r="J7" s="76">
        <v>1</v>
      </c>
      <c r="K7" s="76"/>
      <c r="L7" s="76"/>
      <c r="M7" s="76"/>
      <c r="N7" s="76"/>
      <c r="O7" s="76"/>
      <c r="P7" s="76" cm="1">
        <f t="array" ref="P7">_xlfn.SWITCH(F7,"High",1,"Medium",0.5,"Low",0.25,0)</f>
        <v>1</v>
      </c>
      <c r="Q7" s="209">
        <f t="shared" si="2"/>
        <v>0.14285714285714285</v>
      </c>
      <c r="R7" s="209" cm="1">
        <f t="array" ref="R7">_xlfn.IFS(H7&lt;=0.4,0.4,H7&lt;=0.6,0.6,H7&lt;=0.8,0.8,H7&lt;=1,1)</f>
        <v>1</v>
      </c>
      <c r="S7" s="210" cm="1">
        <f t="array" ref="S7">P7*Q7*R7/MAX($P$5:$P$86*$Q$5:$Q$86*$R$5:$R$86)</f>
        <v>0.14285714285714285</v>
      </c>
      <c r="T7" s="275"/>
      <c r="U7" s="275"/>
      <c r="V7" s="275"/>
      <c r="W7" s="275"/>
      <c r="X7" s="275"/>
      <c r="Y7" s="178"/>
      <c r="Z7" s="178"/>
      <c r="AA7" s="255"/>
      <c r="AB7" s="255"/>
      <c r="AC7" s="255"/>
      <c r="AD7" s="255"/>
      <c r="AE7" s="255"/>
      <c r="AF7" s="211">
        <f t="shared" si="3"/>
        <v>0</v>
      </c>
      <c r="AG7" s="115" t="s">
        <v>71</v>
      </c>
      <c r="AH7" s="116">
        <v>459</v>
      </c>
      <c r="AI7" s="100" t="s">
        <v>367</v>
      </c>
      <c r="AJ7" s="100" t="s">
        <v>195</v>
      </c>
      <c r="AK7" s="100" t="s">
        <v>734</v>
      </c>
      <c r="AL7" s="100">
        <v>6</v>
      </c>
      <c r="AM7" s="100">
        <v>1</v>
      </c>
      <c r="AN7" s="101">
        <v>7</v>
      </c>
    </row>
    <row r="8" spans="1:44" ht="36" x14ac:dyDescent="0.25">
      <c r="A8" s="342"/>
      <c r="B8" s="347"/>
      <c r="C8" s="213">
        <v>4</v>
      </c>
      <c r="D8" s="214" t="s">
        <v>71</v>
      </c>
      <c r="E8" s="208" t="s">
        <v>735</v>
      </c>
      <c r="F8" s="175" t="s">
        <v>268</v>
      </c>
      <c r="G8" s="175" t="s">
        <v>419</v>
      </c>
      <c r="H8" s="181">
        <f>INDEX('B. Maturity Model Grading'!$I$4:$I$33,MATCH(AJ8,'B. Maturity Model Grading'!$H$4:$H$33,0))</f>
        <v>0.85185185185185186</v>
      </c>
      <c r="I8" s="76"/>
      <c r="J8" s="76">
        <v>1</v>
      </c>
      <c r="K8" s="76"/>
      <c r="L8" s="76"/>
      <c r="M8" s="76"/>
      <c r="N8" s="76"/>
      <c r="O8" s="76"/>
      <c r="P8" s="76" cm="1">
        <f t="array" ref="P8">_xlfn.SWITCH(F8,"High",1,"Medium",0.5,"Low",0.25,0)</f>
        <v>1</v>
      </c>
      <c r="Q8" s="209">
        <f t="shared" si="2"/>
        <v>0.14285714285714285</v>
      </c>
      <c r="R8" s="209" cm="1">
        <f t="array" ref="R8">_xlfn.IFS(H8&lt;=0.4,0.4,H8&lt;=0.6,0.6,H8&lt;=0.8,0.8,H8&lt;=1,1)</f>
        <v>1</v>
      </c>
      <c r="S8" s="210" cm="1">
        <f t="array" ref="S8">P8*Q8*R8/MAX($P$5:$P$86*$Q$5:$Q$86*$R$5:$R$86)</f>
        <v>0.14285714285714285</v>
      </c>
      <c r="T8" s="275"/>
      <c r="U8" s="275"/>
      <c r="V8" s="275"/>
      <c r="W8" s="275"/>
      <c r="X8" s="275"/>
      <c r="Y8" s="178"/>
      <c r="Z8" s="178"/>
      <c r="AA8" s="255"/>
      <c r="AB8" s="255"/>
      <c r="AC8" s="255"/>
      <c r="AD8" s="255"/>
      <c r="AE8" s="255"/>
      <c r="AF8" s="211">
        <f t="shared" si="3"/>
        <v>0</v>
      </c>
      <c r="AG8" s="115" t="s">
        <v>71</v>
      </c>
      <c r="AH8" s="116">
        <v>460</v>
      </c>
      <c r="AI8" s="100" t="s">
        <v>367</v>
      </c>
      <c r="AJ8" s="100" t="s">
        <v>195</v>
      </c>
      <c r="AK8" s="100" t="s">
        <v>734</v>
      </c>
      <c r="AL8" s="100">
        <v>6</v>
      </c>
      <c r="AM8" s="100">
        <v>1</v>
      </c>
      <c r="AN8" s="101">
        <v>7</v>
      </c>
    </row>
    <row r="9" spans="1:44" ht="36" x14ac:dyDescent="0.25">
      <c r="A9" s="342"/>
      <c r="B9" s="295" t="str">
        <f t="shared" si="4"/>
        <v xml:space="preserve">Training and Awareness SOP </v>
      </c>
      <c r="C9" s="213">
        <v>5</v>
      </c>
      <c r="D9" s="214" t="s">
        <v>71</v>
      </c>
      <c r="E9" s="208" t="s">
        <v>736</v>
      </c>
      <c r="F9" s="175" t="s">
        <v>276</v>
      </c>
      <c r="G9" s="175" t="s">
        <v>737</v>
      </c>
      <c r="H9" s="181">
        <f>INDEX('B. Maturity Model Grading'!$I$4:$I$33,MATCH(AJ9,'B. Maturity Model Grading'!$H$4:$H$33,0))</f>
        <v>0.85185185185185186</v>
      </c>
      <c r="I9" s="76"/>
      <c r="J9" s="76"/>
      <c r="K9" s="76"/>
      <c r="L9" s="76">
        <v>1</v>
      </c>
      <c r="M9" s="76"/>
      <c r="N9" s="76"/>
      <c r="O9" s="76"/>
      <c r="P9" s="76" cm="1">
        <f t="array" ref="P9">_xlfn.SWITCH(F9,"High",1,"Medium",0.5,"Low",0.25,0)</f>
        <v>0.5</v>
      </c>
      <c r="Q9" s="209">
        <f t="shared" si="2"/>
        <v>0.14285714285714285</v>
      </c>
      <c r="R9" s="209" cm="1">
        <f t="array" ref="R9">_xlfn.IFS(H9&lt;=0.4,0.4,H9&lt;=0.6,0.6,H9&lt;=0.8,0.8,H9&lt;=1,1)</f>
        <v>1</v>
      </c>
      <c r="S9" s="210" cm="1">
        <f t="array" ref="S9">P9*Q9*R9/MAX($P$5:$P$86*$Q$5:$Q$86*$R$5:$R$86)</f>
        <v>7.1428571428571425E-2</v>
      </c>
      <c r="T9" s="275"/>
      <c r="U9" s="275"/>
      <c r="V9" s="275"/>
      <c r="W9" s="275"/>
      <c r="X9" s="275"/>
      <c r="Y9" s="178"/>
      <c r="Z9" s="178"/>
      <c r="AA9" s="255"/>
      <c r="AB9" s="255"/>
      <c r="AC9" s="255"/>
      <c r="AD9" s="255"/>
      <c r="AE9" s="255"/>
      <c r="AF9" s="211">
        <f t="shared" si="3"/>
        <v>0</v>
      </c>
      <c r="AG9" s="115" t="s">
        <v>71</v>
      </c>
      <c r="AH9" s="116">
        <v>462</v>
      </c>
      <c r="AI9" s="100" t="s">
        <v>367</v>
      </c>
      <c r="AJ9" s="100" t="s">
        <v>195</v>
      </c>
      <c r="AK9" s="100" t="s">
        <v>738</v>
      </c>
      <c r="AL9" s="100">
        <v>6</v>
      </c>
      <c r="AM9" s="100">
        <v>1</v>
      </c>
      <c r="AN9" s="101">
        <v>8</v>
      </c>
    </row>
    <row r="10" spans="1:44" ht="54" x14ac:dyDescent="0.25">
      <c r="A10" s="342"/>
      <c r="B10" s="295" t="str">
        <f t="shared" si="4"/>
        <v xml:space="preserve">Risk Governance and Oversight SOP </v>
      </c>
      <c r="C10" s="213">
        <v>6</v>
      </c>
      <c r="D10" s="214" t="s">
        <v>71</v>
      </c>
      <c r="E10" s="208" t="s">
        <v>739</v>
      </c>
      <c r="F10" s="175" t="s">
        <v>268</v>
      </c>
      <c r="G10" s="175" t="s">
        <v>440</v>
      </c>
      <c r="H10" s="181">
        <f>INDEX('B. Maturity Model Grading'!$I$4:$I$33,MATCH(AJ10,'B. Maturity Model Grading'!$H$4:$H$33,0))</f>
        <v>0.85185185185185186</v>
      </c>
      <c r="I10" s="76"/>
      <c r="J10" s="76">
        <v>1</v>
      </c>
      <c r="K10" s="76"/>
      <c r="L10" s="76"/>
      <c r="M10" s="76"/>
      <c r="N10" s="76"/>
      <c r="O10" s="76"/>
      <c r="P10" s="76" cm="1">
        <f t="array" ref="P10">_xlfn.SWITCH(F10,"High",1,"Medium",0.5,"Low",0.25,0)</f>
        <v>1</v>
      </c>
      <c r="Q10" s="209">
        <f t="shared" si="2"/>
        <v>0.14285714285714285</v>
      </c>
      <c r="R10" s="209" cm="1">
        <f t="array" ref="R10">_xlfn.IFS(H10&lt;=0.4,0.4,H10&lt;=0.6,0.6,H10&lt;=0.8,0.8,H10&lt;=1,1)</f>
        <v>1</v>
      </c>
      <c r="S10" s="210" cm="1">
        <f t="array" ref="S10">P10*Q10*R10/MAX($P$5:$P$86*$Q$5:$Q$86*$R$5:$R$86)</f>
        <v>0.14285714285714285</v>
      </c>
      <c r="T10" s="275"/>
      <c r="U10" s="275"/>
      <c r="V10" s="275"/>
      <c r="W10" s="275"/>
      <c r="X10" s="275"/>
      <c r="Y10" s="178"/>
      <c r="Z10" s="178"/>
      <c r="AA10" s="255"/>
      <c r="AB10" s="255"/>
      <c r="AC10" s="255"/>
      <c r="AD10" s="255"/>
      <c r="AE10" s="255"/>
      <c r="AF10" s="211">
        <f t="shared" si="3"/>
        <v>0</v>
      </c>
      <c r="AG10" s="115" t="s">
        <v>71</v>
      </c>
      <c r="AH10" s="116">
        <v>463</v>
      </c>
      <c r="AI10" s="100" t="s">
        <v>367</v>
      </c>
      <c r="AJ10" s="100" t="s">
        <v>195</v>
      </c>
      <c r="AK10" s="100" t="s">
        <v>740</v>
      </c>
      <c r="AL10" s="100">
        <v>6</v>
      </c>
      <c r="AM10" s="100">
        <v>1</v>
      </c>
      <c r="AN10" s="101">
        <v>9</v>
      </c>
    </row>
    <row r="11" spans="1:44" ht="72" x14ac:dyDescent="0.25">
      <c r="A11" s="342"/>
      <c r="B11" s="295" t="str">
        <f t="shared" si="4"/>
        <v xml:space="preserve">Continuous Improvement and Lessons Learned SOP </v>
      </c>
      <c r="C11" s="213">
        <v>7</v>
      </c>
      <c r="D11" s="214" t="s">
        <v>71</v>
      </c>
      <c r="E11" s="208" t="s">
        <v>741</v>
      </c>
      <c r="F11" s="175" t="s">
        <v>268</v>
      </c>
      <c r="G11" s="175" t="s">
        <v>440</v>
      </c>
      <c r="H11" s="181">
        <f>INDEX('B. Maturity Model Grading'!$I$4:$I$33,MATCH(AJ11,'B. Maturity Model Grading'!$H$4:$H$33,0))</f>
        <v>0.85185185185185186</v>
      </c>
      <c r="I11" s="76"/>
      <c r="J11" s="76"/>
      <c r="K11" s="76"/>
      <c r="L11" s="76">
        <v>1</v>
      </c>
      <c r="M11" s="76"/>
      <c r="N11" s="76"/>
      <c r="O11" s="76"/>
      <c r="P11" s="76" cm="1">
        <f t="array" ref="P11">_xlfn.SWITCH(F11,"High",1,"Medium",0.5,"Low",0.25,0)</f>
        <v>1</v>
      </c>
      <c r="Q11" s="209">
        <f t="shared" si="2"/>
        <v>0.14285714285714285</v>
      </c>
      <c r="R11" s="209" cm="1">
        <f t="array" ref="R11">_xlfn.IFS(H11&lt;=0.4,0.4,H11&lt;=0.6,0.6,H11&lt;=0.8,0.8,H11&lt;=1,1)</f>
        <v>1</v>
      </c>
      <c r="S11" s="210" cm="1">
        <f t="array" ref="S11">P11*Q11*R11/MAX($P$5:$P$86*$Q$5:$Q$86*$R$5:$R$86)</f>
        <v>0.14285714285714285</v>
      </c>
      <c r="T11" s="275"/>
      <c r="U11" s="275"/>
      <c r="V11" s="275"/>
      <c r="W11" s="275"/>
      <c r="X11" s="275"/>
      <c r="Y11" s="178"/>
      <c r="Z11" s="178"/>
      <c r="AA11" s="255"/>
      <c r="AB11" s="255"/>
      <c r="AC11" s="255"/>
      <c r="AD11" s="255"/>
      <c r="AE11" s="255"/>
      <c r="AF11" s="211">
        <f t="shared" si="3"/>
        <v>0</v>
      </c>
      <c r="AG11" s="115" t="s">
        <v>71</v>
      </c>
      <c r="AH11" s="116">
        <v>466</v>
      </c>
      <c r="AI11" s="100" t="s">
        <v>367</v>
      </c>
      <c r="AJ11" s="100" t="s">
        <v>195</v>
      </c>
      <c r="AK11" s="100" t="s">
        <v>742</v>
      </c>
      <c r="AL11" s="100">
        <v>6</v>
      </c>
      <c r="AM11" s="100">
        <v>1</v>
      </c>
      <c r="AN11" s="101">
        <v>10</v>
      </c>
    </row>
    <row r="12" spans="1:44" ht="54" x14ac:dyDescent="0.25">
      <c r="A12" s="342"/>
      <c r="B12" s="295" t="str">
        <f t="shared" si="4"/>
        <v>Risk Reporting and Communication</v>
      </c>
      <c r="C12" s="213">
        <v>8</v>
      </c>
      <c r="D12" s="214" t="s">
        <v>72</v>
      </c>
      <c r="E12" s="208" t="s">
        <v>743</v>
      </c>
      <c r="F12" s="175" t="s">
        <v>268</v>
      </c>
      <c r="G12" s="175" t="s">
        <v>433</v>
      </c>
      <c r="H12" s="181">
        <f>INDEX('B. Maturity Model Grading'!$I$4:$I$33,MATCH(AJ12,'B. Maturity Model Grading'!$H$4:$H$33,0))</f>
        <v>0.85185185185185186</v>
      </c>
      <c r="I12" s="76"/>
      <c r="J12" s="76">
        <v>1</v>
      </c>
      <c r="K12" s="76"/>
      <c r="L12" s="76">
        <v>1</v>
      </c>
      <c r="M12" s="76"/>
      <c r="N12" s="76">
        <v>1</v>
      </c>
      <c r="O12" s="76"/>
      <c r="P12" s="76" cm="1">
        <f t="array" ref="P12">_xlfn.SWITCH(F12,"High",1,"Medium",0.5,"Low",0.25,0)</f>
        <v>1</v>
      </c>
      <c r="Q12" s="209">
        <f t="shared" si="2"/>
        <v>0.42857142857142855</v>
      </c>
      <c r="R12" s="209" cm="1">
        <f t="array" ref="R12">_xlfn.IFS(H12&lt;=0.4,0.4,H12&lt;=0.6,0.6,H12&lt;=0.8,0.8,H12&lt;=1,1)</f>
        <v>1</v>
      </c>
      <c r="S12" s="210" cm="1">
        <f t="array" ref="S12">P12*Q12*R12/MAX($P$5:$P$86*$Q$5:$Q$86*$R$5:$R$86)</f>
        <v>0.42857142857142855</v>
      </c>
      <c r="T12" s="275"/>
      <c r="U12" s="275"/>
      <c r="V12" s="275"/>
      <c r="W12" s="275"/>
      <c r="X12" s="275"/>
      <c r="Y12" s="178"/>
      <c r="Z12" s="178"/>
      <c r="AA12" s="255"/>
      <c r="AB12" s="255"/>
      <c r="AC12" s="255"/>
      <c r="AD12" s="255"/>
      <c r="AE12" s="255"/>
      <c r="AF12" s="211">
        <f t="shared" si="3"/>
        <v>0</v>
      </c>
      <c r="AG12" s="115" t="s">
        <v>72</v>
      </c>
      <c r="AH12" s="116">
        <v>145</v>
      </c>
      <c r="AI12" s="100" t="s">
        <v>367</v>
      </c>
      <c r="AJ12" s="100" t="s">
        <v>195</v>
      </c>
      <c r="AK12" s="100" t="s">
        <v>744</v>
      </c>
      <c r="AL12" s="100">
        <v>6</v>
      </c>
      <c r="AM12" s="100">
        <v>1</v>
      </c>
      <c r="AN12" s="101">
        <v>11</v>
      </c>
    </row>
    <row r="13" spans="1:44" ht="54" x14ac:dyDescent="0.25">
      <c r="A13" s="342"/>
      <c r="B13" s="295" t="str">
        <f t="shared" si="4"/>
        <v>Monitoring and Review</v>
      </c>
      <c r="C13" s="213">
        <v>9</v>
      </c>
      <c r="D13" s="214" t="s">
        <v>72</v>
      </c>
      <c r="E13" s="208" t="s">
        <v>745</v>
      </c>
      <c r="F13" s="175" t="s">
        <v>268</v>
      </c>
      <c r="G13" s="175" t="s">
        <v>428</v>
      </c>
      <c r="H13" s="181">
        <f>INDEX('B. Maturity Model Grading'!$I$4:$I$33,MATCH(AJ13,'B. Maturity Model Grading'!$H$4:$H$33,0))</f>
        <v>0.85185185185185186</v>
      </c>
      <c r="I13" s="76"/>
      <c r="J13" s="76"/>
      <c r="K13" s="76"/>
      <c r="L13" s="76">
        <v>1</v>
      </c>
      <c r="M13" s="76">
        <v>1</v>
      </c>
      <c r="N13" s="76"/>
      <c r="O13" s="76"/>
      <c r="P13" s="76" cm="1">
        <f t="array" ref="P13">_xlfn.SWITCH(F13,"High",1,"Medium",0.5,"Low",0.25,0)</f>
        <v>1</v>
      </c>
      <c r="Q13" s="209">
        <f t="shared" si="2"/>
        <v>0.2857142857142857</v>
      </c>
      <c r="R13" s="209" cm="1">
        <f t="array" ref="R13">_xlfn.IFS(H13&lt;=0.4,0.4,H13&lt;=0.6,0.6,H13&lt;=0.8,0.8,H13&lt;=1,1)</f>
        <v>1</v>
      </c>
      <c r="S13" s="210" cm="1">
        <f t="array" ref="S13">P13*Q13*R13/MAX($P$5:$P$86*$Q$5:$Q$86*$R$5:$R$86)</f>
        <v>0.2857142857142857</v>
      </c>
      <c r="T13" s="275"/>
      <c r="U13" s="275"/>
      <c r="V13" s="275"/>
      <c r="W13" s="275"/>
      <c r="X13" s="275"/>
      <c r="Y13" s="178"/>
      <c r="Z13" s="178"/>
      <c r="AA13" s="255"/>
      <c r="AB13" s="255"/>
      <c r="AC13" s="255"/>
      <c r="AD13" s="255"/>
      <c r="AE13" s="255"/>
      <c r="AF13" s="211">
        <f t="shared" si="3"/>
        <v>0</v>
      </c>
      <c r="AG13" s="115" t="s">
        <v>72</v>
      </c>
      <c r="AH13" s="116">
        <v>149</v>
      </c>
      <c r="AI13" s="100" t="s">
        <v>367</v>
      </c>
      <c r="AJ13" s="100" t="s">
        <v>195</v>
      </c>
      <c r="AK13" s="100" t="s">
        <v>746</v>
      </c>
      <c r="AL13" s="100">
        <v>6</v>
      </c>
      <c r="AM13" s="100">
        <v>1</v>
      </c>
      <c r="AN13" s="101">
        <v>13</v>
      </c>
    </row>
    <row r="14" spans="1:44" ht="54" x14ac:dyDescent="0.25">
      <c r="A14" s="342"/>
      <c r="B14" s="344" t="str">
        <f t="shared" si="4"/>
        <v>Technology and Data Integration</v>
      </c>
      <c r="C14" s="213">
        <v>10</v>
      </c>
      <c r="D14" s="214" t="s">
        <v>72</v>
      </c>
      <c r="E14" s="208" t="s">
        <v>747</v>
      </c>
      <c r="F14" s="175" t="s">
        <v>268</v>
      </c>
      <c r="G14" s="175" t="s">
        <v>524</v>
      </c>
      <c r="H14" s="181">
        <f>INDEX('B. Maturity Model Grading'!$I$4:$I$33,MATCH(AJ14,'B. Maturity Model Grading'!$H$4:$H$33,0))</f>
        <v>0.85185185185185186</v>
      </c>
      <c r="I14" s="76"/>
      <c r="J14" s="76">
        <v>1</v>
      </c>
      <c r="K14" s="76"/>
      <c r="L14" s="76">
        <v>1</v>
      </c>
      <c r="M14" s="76"/>
      <c r="N14" s="76"/>
      <c r="O14" s="76"/>
      <c r="P14" s="76" cm="1">
        <f t="array" ref="P14">_xlfn.SWITCH(F14,"High",1,"Medium",0.5,"Low",0.25,0)</f>
        <v>1</v>
      </c>
      <c r="Q14" s="209">
        <f t="shared" si="2"/>
        <v>0.2857142857142857</v>
      </c>
      <c r="R14" s="209" cm="1">
        <f t="array" ref="R14">_xlfn.IFS(H14&lt;=0.4,0.4,H14&lt;=0.6,0.6,H14&lt;=0.8,0.8,H14&lt;=1,1)</f>
        <v>1</v>
      </c>
      <c r="S14" s="210" cm="1">
        <f t="array" ref="S14">P14*Q14*R14/MAX($P$5:$P$86*$Q$5:$Q$86*$R$5:$R$86)</f>
        <v>0.2857142857142857</v>
      </c>
      <c r="T14" s="275"/>
      <c r="U14" s="275"/>
      <c r="V14" s="275"/>
      <c r="W14" s="275"/>
      <c r="X14" s="275"/>
      <c r="Y14" s="178"/>
      <c r="Z14" s="178"/>
      <c r="AA14" s="255"/>
      <c r="AB14" s="255"/>
      <c r="AC14" s="255"/>
      <c r="AD14" s="255"/>
      <c r="AE14" s="255"/>
      <c r="AF14" s="211">
        <f t="shared" si="3"/>
        <v>0</v>
      </c>
      <c r="AG14" s="115" t="s">
        <v>72</v>
      </c>
      <c r="AH14" s="116">
        <v>150</v>
      </c>
      <c r="AI14" s="100" t="s">
        <v>367</v>
      </c>
      <c r="AJ14" s="100" t="s">
        <v>195</v>
      </c>
      <c r="AK14" s="100" t="s">
        <v>748</v>
      </c>
      <c r="AL14" s="100">
        <v>6</v>
      </c>
      <c r="AM14" s="100">
        <v>1</v>
      </c>
      <c r="AN14" s="101">
        <v>14</v>
      </c>
    </row>
    <row r="15" spans="1:44" ht="54" x14ac:dyDescent="0.25">
      <c r="A15" s="342"/>
      <c r="B15" s="347"/>
      <c r="C15" s="213">
        <v>11</v>
      </c>
      <c r="D15" s="214" t="s">
        <v>72</v>
      </c>
      <c r="E15" s="208" t="s">
        <v>749</v>
      </c>
      <c r="F15" s="175" t="s">
        <v>268</v>
      </c>
      <c r="G15" s="175" t="s">
        <v>524</v>
      </c>
      <c r="H15" s="181">
        <f>INDEX('B. Maturity Model Grading'!$I$4:$I$33,MATCH(AJ15,'B. Maturity Model Grading'!$H$4:$H$33,0))</f>
        <v>0.85185185185185186</v>
      </c>
      <c r="I15" s="76"/>
      <c r="J15" s="76">
        <v>1</v>
      </c>
      <c r="K15" s="76"/>
      <c r="L15" s="76">
        <v>1</v>
      </c>
      <c r="M15" s="76">
        <v>1</v>
      </c>
      <c r="N15" s="76"/>
      <c r="O15" s="76"/>
      <c r="P15" s="76" cm="1">
        <f t="array" ref="P15">_xlfn.SWITCH(F15,"High",1,"Medium",0.5,"Low",0.25,0)</f>
        <v>1</v>
      </c>
      <c r="Q15" s="209">
        <f t="shared" si="2"/>
        <v>0.42857142857142855</v>
      </c>
      <c r="R15" s="209" cm="1">
        <f t="array" ref="R15">_xlfn.IFS(H15&lt;=0.4,0.4,H15&lt;=0.6,0.6,H15&lt;=0.8,0.8,H15&lt;=1,1)</f>
        <v>1</v>
      </c>
      <c r="S15" s="210" cm="1">
        <f t="array" ref="S15">P15*Q15*R15/MAX($P$5:$P$86*$Q$5:$Q$86*$R$5:$R$86)</f>
        <v>0.42857142857142855</v>
      </c>
      <c r="T15" s="275"/>
      <c r="U15" s="275"/>
      <c r="V15" s="275"/>
      <c r="W15" s="275"/>
      <c r="X15" s="275"/>
      <c r="Y15" s="178"/>
      <c r="Z15" s="178"/>
      <c r="AA15" s="255"/>
      <c r="AB15" s="255"/>
      <c r="AC15" s="255"/>
      <c r="AD15" s="255"/>
      <c r="AE15" s="255"/>
      <c r="AF15" s="211">
        <f t="shared" si="3"/>
        <v>0</v>
      </c>
      <c r="AG15" s="115" t="s">
        <v>72</v>
      </c>
      <c r="AH15" s="116">
        <v>151</v>
      </c>
      <c r="AI15" s="100" t="s">
        <v>367</v>
      </c>
      <c r="AJ15" s="100" t="s">
        <v>195</v>
      </c>
      <c r="AK15" s="100" t="s">
        <v>748</v>
      </c>
      <c r="AL15" s="100">
        <v>6</v>
      </c>
      <c r="AM15" s="100">
        <v>1</v>
      </c>
      <c r="AN15" s="101">
        <v>14</v>
      </c>
    </row>
    <row r="16" spans="1:44" ht="72" x14ac:dyDescent="0.25">
      <c r="A16" s="342"/>
      <c r="B16" s="295" t="str">
        <f t="shared" si="4"/>
        <v>Compliance and Regulatory Requirements</v>
      </c>
      <c r="C16" s="213">
        <v>12</v>
      </c>
      <c r="D16" s="214" t="s">
        <v>72</v>
      </c>
      <c r="E16" s="208" t="s">
        <v>750</v>
      </c>
      <c r="F16" s="175" t="s">
        <v>276</v>
      </c>
      <c r="G16" s="175" t="s">
        <v>751</v>
      </c>
      <c r="H16" s="181">
        <f>INDEX('B. Maturity Model Grading'!$I$4:$I$33,MATCH(AJ16,'B. Maturity Model Grading'!$H$4:$H$33,0))</f>
        <v>0.85185185185185186</v>
      </c>
      <c r="I16" s="76"/>
      <c r="J16" s="76"/>
      <c r="K16" s="76"/>
      <c r="L16" s="76">
        <v>1</v>
      </c>
      <c r="M16" s="76"/>
      <c r="N16" s="76"/>
      <c r="O16" s="76"/>
      <c r="P16" s="76" cm="1">
        <f t="array" ref="P16">_xlfn.SWITCH(F16,"High",1,"Medium",0.5,"Low",0.25,0)</f>
        <v>0.5</v>
      </c>
      <c r="Q16" s="209">
        <f t="shared" si="2"/>
        <v>0.14285714285714285</v>
      </c>
      <c r="R16" s="209" cm="1">
        <f t="array" ref="R16">_xlfn.IFS(H16&lt;=0.4,0.4,H16&lt;=0.6,0.6,H16&lt;=0.8,0.8,H16&lt;=1,1)</f>
        <v>1</v>
      </c>
      <c r="S16" s="210" cm="1">
        <f t="array" ref="S16">P16*Q16*R16/MAX($P$5:$P$86*$Q$5:$Q$86*$R$5:$R$86)</f>
        <v>7.1428571428571425E-2</v>
      </c>
      <c r="T16" s="275"/>
      <c r="U16" s="275"/>
      <c r="V16" s="275"/>
      <c r="W16" s="275"/>
      <c r="X16" s="275"/>
      <c r="Y16" s="178"/>
      <c r="Z16" s="178"/>
      <c r="AA16" s="255"/>
      <c r="AB16" s="255"/>
      <c r="AC16" s="255"/>
      <c r="AD16" s="255"/>
      <c r="AE16" s="255"/>
      <c r="AF16" s="211">
        <f t="shared" si="3"/>
        <v>0</v>
      </c>
      <c r="AG16" s="115" t="s">
        <v>72</v>
      </c>
      <c r="AH16" s="116">
        <v>152</v>
      </c>
      <c r="AI16" s="100" t="s">
        <v>367</v>
      </c>
      <c r="AJ16" s="100" t="s">
        <v>195</v>
      </c>
      <c r="AK16" s="100" t="s">
        <v>752</v>
      </c>
      <c r="AL16" s="100">
        <v>6</v>
      </c>
      <c r="AM16" s="100">
        <v>1</v>
      </c>
      <c r="AN16" s="101">
        <v>15</v>
      </c>
    </row>
    <row r="17" spans="1:40" ht="90" x14ac:dyDescent="0.25">
      <c r="A17" s="342"/>
      <c r="B17" s="295" t="str">
        <f t="shared" si="4"/>
        <v xml:space="preserve">ERM Framework and Strategy </v>
      </c>
      <c r="C17" s="213">
        <v>13</v>
      </c>
      <c r="D17" s="214" t="s">
        <v>73</v>
      </c>
      <c r="E17" s="208" t="s">
        <v>753</v>
      </c>
      <c r="F17" s="175" t="s">
        <v>268</v>
      </c>
      <c r="G17" s="175" t="s">
        <v>428</v>
      </c>
      <c r="H17" s="181">
        <f>INDEX('B. Maturity Model Grading'!$I$4:$I$33,MATCH(AJ17,'B. Maturity Model Grading'!$H$4:$H$33,0))</f>
        <v>0.85185185185185186</v>
      </c>
      <c r="I17" s="76"/>
      <c r="J17" s="76"/>
      <c r="K17" s="76"/>
      <c r="L17" s="76">
        <v>1</v>
      </c>
      <c r="M17" s="76"/>
      <c r="N17" s="76"/>
      <c r="O17" s="76"/>
      <c r="P17" s="76" cm="1">
        <f t="array" ref="P17">_xlfn.SWITCH(F17,"High",1,"Medium",0.5,"Low",0.25,0)</f>
        <v>1</v>
      </c>
      <c r="Q17" s="209">
        <f t="shared" si="2"/>
        <v>0.14285714285714285</v>
      </c>
      <c r="R17" s="209" cm="1">
        <f t="array" ref="R17">_xlfn.IFS(H17&lt;=0.4,0.4,H17&lt;=0.6,0.6,H17&lt;=0.8,0.8,H17&lt;=1,1)</f>
        <v>1</v>
      </c>
      <c r="S17" s="210" cm="1">
        <f t="array" ref="S17">P17*Q17*R17/MAX($P$5:$P$86*$Q$5:$Q$86*$R$5:$R$86)</f>
        <v>0.14285714285714285</v>
      </c>
      <c r="T17" s="177"/>
      <c r="U17" s="177"/>
      <c r="V17" s="177"/>
      <c r="W17" s="177"/>
      <c r="X17" s="177"/>
      <c r="Y17" s="178"/>
      <c r="Z17" s="178"/>
      <c r="AA17" s="255"/>
      <c r="AB17" s="255"/>
      <c r="AC17" s="255"/>
      <c r="AD17" s="255"/>
      <c r="AE17" s="255"/>
      <c r="AF17" s="211">
        <f t="shared" si="3"/>
        <v>0</v>
      </c>
      <c r="AG17" s="115" t="s">
        <v>73</v>
      </c>
      <c r="AH17" s="117">
        <v>238</v>
      </c>
      <c r="AI17" s="100" t="s">
        <v>367</v>
      </c>
      <c r="AJ17" s="100" t="s">
        <v>195</v>
      </c>
      <c r="AK17" s="100" t="s">
        <v>754</v>
      </c>
      <c r="AL17" s="100">
        <v>6</v>
      </c>
      <c r="AM17" s="100">
        <v>1</v>
      </c>
      <c r="AN17" s="101">
        <v>16</v>
      </c>
    </row>
    <row r="18" spans="1:40" ht="54" x14ac:dyDescent="0.25">
      <c r="A18" s="342"/>
      <c r="B18" s="344" t="str">
        <f t="shared" si="4"/>
        <v>Risk Appetite and Tolerance</v>
      </c>
      <c r="C18" s="213">
        <v>14</v>
      </c>
      <c r="D18" s="214" t="s">
        <v>72</v>
      </c>
      <c r="E18" s="208" t="s">
        <v>755</v>
      </c>
      <c r="F18" s="175" t="s">
        <v>268</v>
      </c>
      <c r="G18" s="175" t="s">
        <v>428</v>
      </c>
      <c r="H18" s="181">
        <f>INDEX('B. Maturity Model Grading'!$I$4:$I$33,MATCH(AJ18,'B. Maturity Model Grading'!$H$4:$H$33,0))</f>
        <v>0.85185185185185186</v>
      </c>
      <c r="I18" s="76"/>
      <c r="J18" s="76">
        <v>1</v>
      </c>
      <c r="K18" s="76"/>
      <c r="L18" s="76">
        <v>1</v>
      </c>
      <c r="M18" s="76"/>
      <c r="N18" s="76"/>
      <c r="O18" s="76">
        <v>1</v>
      </c>
      <c r="P18" s="76" cm="1">
        <f t="array" ref="P18">_xlfn.SWITCH(F18,"High",1,"Medium",0.5,"Low",0.25,0)</f>
        <v>1</v>
      </c>
      <c r="Q18" s="209">
        <f t="shared" si="2"/>
        <v>0.42857142857142855</v>
      </c>
      <c r="R18" s="209" cm="1">
        <f t="array" ref="R18">_xlfn.IFS(H18&lt;=0.4,0.4,H18&lt;=0.6,0.6,H18&lt;=0.8,0.8,H18&lt;=1,1)</f>
        <v>1</v>
      </c>
      <c r="S18" s="210" cm="1">
        <f t="array" ref="S18">P18*Q18*R18/MAX($P$5:$P$86*$Q$5:$Q$86*$R$5:$R$86)</f>
        <v>0.42857142857142855</v>
      </c>
      <c r="T18" s="177"/>
      <c r="U18" s="177"/>
      <c r="V18" s="177"/>
      <c r="W18" s="177"/>
      <c r="X18" s="177"/>
      <c r="Y18" s="178"/>
      <c r="Z18" s="178"/>
      <c r="AA18" s="255"/>
      <c r="AB18" s="255"/>
      <c r="AC18" s="255"/>
      <c r="AD18" s="255"/>
      <c r="AE18" s="255"/>
      <c r="AF18" s="211">
        <f t="shared" si="3"/>
        <v>0</v>
      </c>
      <c r="AG18" s="115" t="s">
        <v>72</v>
      </c>
      <c r="AH18" s="117">
        <v>242</v>
      </c>
      <c r="AI18" s="100" t="s">
        <v>367</v>
      </c>
      <c r="AJ18" s="100" t="s">
        <v>195</v>
      </c>
      <c r="AK18" s="100" t="s">
        <v>756</v>
      </c>
      <c r="AL18" s="100">
        <v>6</v>
      </c>
      <c r="AM18" s="100">
        <v>1</v>
      </c>
      <c r="AN18" s="101">
        <v>18</v>
      </c>
    </row>
    <row r="19" spans="1:40" ht="54" x14ac:dyDescent="0.25">
      <c r="A19" s="342"/>
      <c r="B19" s="347"/>
      <c r="C19" s="213">
        <v>15</v>
      </c>
      <c r="D19" s="214" t="s">
        <v>72</v>
      </c>
      <c r="E19" s="208" t="s">
        <v>757</v>
      </c>
      <c r="F19" s="175" t="s">
        <v>268</v>
      </c>
      <c r="G19" s="175" t="s">
        <v>428</v>
      </c>
      <c r="H19" s="181">
        <f>INDEX('B. Maturity Model Grading'!$I$4:$I$33,MATCH(AJ19,'B. Maturity Model Grading'!$H$4:$H$33,0))</f>
        <v>0.85185185185185186</v>
      </c>
      <c r="I19" s="76">
        <v>1</v>
      </c>
      <c r="J19" s="76">
        <v>1</v>
      </c>
      <c r="K19" s="76"/>
      <c r="L19" s="76">
        <v>1</v>
      </c>
      <c r="M19" s="76">
        <v>1</v>
      </c>
      <c r="N19" s="76"/>
      <c r="O19" s="76">
        <v>1</v>
      </c>
      <c r="P19" s="76" cm="1">
        <f t="array" ref="P19">_xlfn.SWITCH(F19,"High",1,"Medium",0.5,"Low",0.25,0)</f>
        <v>1</v>
      </c>
      <c r="Q19" s="209">
        <f t="shared" si="2"/>
        <v>0.7142857142857143</v>
      </c>
      <c r="R19" s="209" cm="1">
        <f t="array" ref="R19">_xlfn.IFS(H19&lt;=0.4,0.4,H19&lt;=0.6,0.6,H19&lt;=0.8,0.8,H19&lt;=1,1)</f>
        <v>1</v>
      </c>
      <c r="S19" s="210" cm="1">
        <f t="array" ref="S19">P19*Q19*R19/MAX($P$5:$P$86*$Q$5:$Q$86*$R$5:$R$86)</f>
        <v>0.7142857142857143</v>
      </c>
      <c r="T19" s="177"/>
      <c r="U19" s="177"/>
      <c r="V19" s="177"/>
      <c r="W19" s="177"/>
      <c r="X19" s="177"/>
      <c r="Y19" s="178"/>
      <c r="Z19" s="178"/>
      <c r="AA19" s="255"/>
      <c r="AB19" s="255"/>
      <c r="AC19" s="255"/>
      <c r="AD19" s="255"/>
      <c r="AE19" s="255"/>
      <c r="AF19" s="211">
        <f t="shared" si="3"/>
        <v>0</v>
      </c>
      <c r="AG19" s="115" t="s">
        <v>72</v>
      </c>
      <c r="AH19" s="117">
        <v>243</v>
      </c>
      <c r="AI19" s="100" t="s">
        <v>367</v>
      </c>
      <c r="AJ19" s="100" t="s">
        <v>195</v>
      </c>
      <c r="AK19" s="100" t="s">
        <v>756</v>
      </c>
      <c r="AL19" s="100">
        <v>6</v>
      </c>
      <c r="AM19" s="100">
        <v>1</v>
      </c>
      <c r="AN19" s="101">
        <v>18</v>
      </c>
    </row>
    <row r="20" spans="1:40" ht="54" x14ac:dyDescent="0.25">
      <c r="A20" s="342"/>
      <c r="B20" s="344" t="str">
        <f t="shared" si="4"/>
        <v>Integration with Business Planning</v>
      </c>
      <c r="C20" s="213">
        <v>16</v>
      </c>
      <c r="D20" s="214" t="s">
        <v>73</v>
      </c>
      <c r="E20" s="208" t="s">
        <v>758</v>
      </c>
      <c r="F20" s="175" t="s">
        <v>268</v>
      </c>
      <c r="G20" s="175" t="s">
        <v>428</v>
      </c>
      <c r="H20" s="181">
        <f>INDEX('B. Maturity Model Grading'!$I$4:$I$33,MATCH(AJ20,'B. Maturity Model Grading'!$H$4:$H$33,0))</f>
        <v>0.85185185185185186</v>
      </c>
      <c r="I20" s="76"/>
      <c r="J20" s="76"/>
      <c r="K20" s="76"/>
      <c r="L20" s="76">
        <v>1</v>
      </c>
      <c r="M20" s="76"/>
      <c r="N20" s="76"/>
      <c r="O20" s="76"/>
      <c r="P20" s="76" cm="1">
        <f t="array" ref="P20">_xlfn.SWITCH(F20,"High",1,"Medium",0.5,"Low",0.25,0)</f>
        <v>1</v>
      </c>
      <c r="Q20" s="209">
        <f t="shared" si="2"/>
        <v>0.14285714285714285</v>
      </c>
      <c r="R20" s="209" cm="1">
        <f t="array" ref="R20">_xlfn.IFS(H20&lt;=0.4,0.4,H20&lt;=0.6,0.6,H20&lt;=0.8,0.8,H20&lt;=1,1)</f>
        <v>1</v>
      </c>
      <c r="S20" s="210" cm="1">
        <f t="array" ref="S20">P20*Q20*R20/MAX($P$5:$P$86*$Q$5:$Q$86*$R$5:$R$86)</f>
        <v>0.14285714285714285</v>
      </c>
      <c r="T20" s="177"/>
      <c r="U20" s="177"/>
      <c r="V20" s="177"/>
      <c r="W20" s="177"/>
      <c r="X20" s="177"/>
      <c r="Y20" s="178"/>
      <c r="Z20" s="178"/>
      <c r="AA20" s="255"/>
      <c r="AB20" s="255"/>
      <c r="AC20" s="255"/>
      <c r="AD20" s="255"/>
      <c r="AE20" s="255"/>
      <c r="AF20" s="211">
        <f t="shared" si="3"/>
        <v>0</v>
      </c>
      <c r="AG20" s="115" t="s">
        <v>73</v>
      </c>
      <c r="AH20" s="117">
        <v>244</v>
      </c>
      <c r="AI20" s="100" t="s">
        <v>367</v>
      </c>
      <c r="AJ20" s="100" t="s">
        <v>195</v>
      </c>
      <c r="AK20" s="100" t="s">
        <v>759</v>
      </c>
      <c r="AL20" s="100">
        <v>6</v>
      </c>
      <c r="AM20" s="100">
        <v>1</v>
      </c>
      <c r="AN20" s="101">
        <v>19</v>
      </c>
    </row>
    <row r="21" spans="1:40" ht="54" x14ac:dyDescent="0.25">
      <c r="A21" s="343"/>
      <c r="B21" s="347"/>
      <c r="C21" s="213">
        <v>17</v>
      </c>
      <c r="D21" s="214" t="s">
        <v>73</v>
      </c>
      <c r="E21" s="208" t="s">
        <v>760</v>
      </c>
      <c r="F21" s="175" t="s">
        <v>268</v>
      </c>
      <c r="G21" s="175" t="s">
        <v>428</v>
      </c>
      <c r="H21" s="181">
        <f>INDEX('B. Maturity Model Grading'!$I$4:$I$33,MATCH(AJ21,'B. Maturity Model Grading'!$H$4:$H$33,0))</f>
        <v>0.85185185185185186</v>
      </c>
      <c r="I21" s="76"/>
      <c r="J21" s="76"/>
      <c r="K21" s="76"/>
      <c r="L21" s="76">
        <v>1</v>
      </c>
      <c r="M21" s="76"/>
      <c r="N21" s="76"/>
      <c r="O21" s="76"/>
      <c r="P21" s="76" cm="1">
        <f t="array" ref="P21">_xlfn.SWITCH(F21,"High",1,"Medium",0.5,"Low",0.25,0)</f>
        <v>1</v>
      </c>
      <c r="Q21" s="209">
        <f t="shared" si="2"/>
        <v>0.14285714285714285</v>
      </c>
      <c r="R21" s="209" cm="1">
        <f t="array" ref="R21">_xlfn.IFS(H21&lt;=0.4,0.4,H21&lt;=0.6,0.6,H21&lt;=0.8,0.8,H21&lt;=1,1)</f>
        <v>1</v>
      </c>
      <c r="S21" s="210" cm="1">
        <f t="array" ref="S21">P21*Q21*R21/MAX($P$5:$P$86*$Q$5:$Q$86*$R$5:$R$86)</f>
        <v>0.14285714285714285</v>
      </c>
      <c r="T21" s="177"/>
      <c r="U21" s="177"/>
      <c r="V21" s="177"/>
      <c r="W21" s="177"/>
      <c r="X21" s="177"/>
      <c r="Y21" s="178"/>
      <c r="Z21" s="178"/>
      <c r="AA21" s="255"/>
      <c r="AB21" s="255"/>
      <c r="AC21" s="255"/>
      <c r="AD21" s="255"/>
      <c r="AE21" s="255"/>
      <c r="AF21" s="211">
        <f t="shared" si="3"/>
        <v>0</v>
      </c>
      <c r="AG21" s="115" t="s">
        <v>73</v>
      </c>
      <c r="AH21" s="117">
        <v>245</v>
      </c>
      <c r="AI21" s="100" t="s">
        <v>367</v>
      </c>
      <c r="AJ21" s="100" t="s">
        <v>195</v>
      </c>
      <c r="AK21" s="100" t="s">
        <v>759</v>
      </c>
      <c r="AL21" s="100">
        <v>6</v>
      </c>
      <c r="AM21" s="100">
        <v>1</v>
      </c>
      <c r="AN21" s="101">
        <v>19</v>
      </c>
    </row>
    <row r="22" spans="1:40" ht="72" x14ac:dyDescent="0.25">
      <c r="A22" s="341" t="str">
        <f t="shared" ref="A22:A67" si="5">IF(AJ21&lt;&gt;AJ22,AJ22,"")</f>
        <v>Risk Identification and Awareness</v>
      </c>
      <c r="B22" s="295" t="str">
        <f t="shared" si="4"/>
        <v xml:space="preserve">Risk Identification Process SOP </v>
      </c>
      <c r="C22" s="213">
        <v>18</v>
      </c>
      <c r="D22" s="214" t="s">
        <v>71</v>
      </c>
      <c r="E22" s="208" t="s">
        <v>761</v>
      </c>
      <c r="F22" s="175" t="s">
        <v>268</v>
      </c>
      <c r="G22" s="175" t="s">
        <v>428</v>
      </c>
      <c r="H22" s="181">
        <f>INDEX('B. Maturity Model Grading'!$I$4:$I$33,MATCH(AJ22,'B. Maturity Model Grading'!$H$4:$H$33,0))</f>
        <v>0.61728395061728392</v>
      </c>
      <c r="I22" s="76">
        <v>1</v>
      </c>
      <c r="J22" s="76">
        <v>1</v>
      </c>
      <c r="K22" s="76">
        <v>1</v>
      </c>
      <c r="L22" s="76">
        <v>1</v>
      </c>
      <c r="M22" s="76"/>
      <c r="N22" s="76"/>
      <c r="O22" s="76"/>
      <c r="P22" s="76" cm="1">
        <f t="array" ref="P22">_xlfn.SWITCH(F22,"High",1,"Medium",0.5,"Low",0.25,0)</f>
        <v>1</v>
      </c>
      <c r="Q22" s="209">
        <f t="shared" si="2"/>
        <v>0.5714285714285714</v>
      </c>
      <c r="R22" s="209" cm="1">
        <f t="array" ref="R22">_xlfn.IFS(H22&lt;=0.4,0.4,H22&lt;=0.6,0.6,H22&lt;=0.8,0.8,H22&lt;=1,1)</f>
        <v>0.8</v>
      </c>
      <c r="S22" s="210" cm="1">
        <f t="array" ref="S22">P22*Q22*R22/MAX($P$5:$P$86*$Q$5:$Q$86*$R$5:$R$86)</f>
        <v>0.45714285714285713</v>
      </c>
      <c r="T22" s="275"/>
      <c r="U22" s="275"/>
      <c r="V22" s="275"/>
      <c r="W22" s="275"/>
      <c r="X22" s="275"/>
      <c r="Y22" s="178"/>
      <c r="Z22" s="178"/>
      <c r="AA22" s="255"/>
      <c r="AB22" s="255"/>
      <c r="AC22" s="255"/>
      <c r="AD22" s="255"/>
      <c r="AE22" s="255"/>
      <c r="AF22" s="211">
        <f t="shared" si="3"/>
        <v>0</v>
      </c>
      <c r="AG22" s="115" t="s">
        <v>71</v>
      </c>
      <c r="AH22" s="116">
        <v>467</v>
      </c>
      <c r="AI22" s="100" t="s">
        <v>367</v>
      </c>
      <c r="AJ22" s="100" t="s">
        <v>205</v>
      </c>
      <c r="AK22" s="100" t="s">
        <v>762</v>
      </c>
      <c r="AL22" s="100">
        <v>6</v>
      </c>
      <c r="AM22" s="100">
        <v>2</v>
      </c>
      <c r="AN22" s="101">
        <v>1</v>
      </c>
    </row>
    <row r="23" spans="1:40" ht="69.599999999999994" customHeight="1" x14ac:dyDescent="0.25">
      <c r="A23" s="342"/>
      <c r="B23" s="344" t="str">
        <f t="shared" si="4"/>
        <v xml:space="preserve">Risk Communication and Awareness SOP </v>
      </c>
      <c r="C23" s="213">
        <v>19</v>
      </c>
      <c r="D23" s="214" t="s">
        <v>71</v>
      </c>
      <c r="E23" s="208" t="s">
        <v>763</v>
      </c>
      <c r="F23" s="175" t="s">
        <v>276</v>
      </c>
      <c r="G23" s="175" t="s">
        <v>433</v>
      </c>
      <c r="H23" s="181">
        <f>INDEX('B. Maturity Model Grading'!$I$4:$I$33,MATCH(AJ23,'B. Maturity Model Grading'!$H$4:$H$33,0))</f>
        <v>0.61728395061728392</v>
      </c>
      <c r="I23" s="76"/>
      <c r="J23" s="76">
        <v>1</v>
      </c>
      <c r="K23" s="76"/>
      <c r="L23" s="76"/>
      <c r="M23" s="76"/>
      <c r="N23" s="76">
        <v>1</v>
      </c>
      <c r="O23" s="76">
        <v>1</v>
      </c>
      <c r="P23" s="76" cm="1">
        <f t="array" ref="P23">_xlfn.SWITCH(F23,"High",1,"Medium",0.5,"Low",0.25,0)</f>
        <v>0.5</v>
      </c>
      <c r="Q23" s="209">
        <f t="shared" si="2"/>
        <v>0.42857142857142855</v>
      </c>
      <c r="R23" s="209" cm="1">
        <f t="array" ref="R23">_xlfn.IFS(H23&lt;=0.4,0.4,H23&lt;=0.6,0.6,H23&lt;=0.8,0.8,H23&lt;=1,1)</f>
        <v>0.8</v>
      </c>
      <c r="S23" s="210" cm="1">
        <f t="array" ref="S23">P23*Q23*R23/MAX($P$5:$P$86*$Q$5:$Q$86*$R$5:$R$86)</f>
        <v>0.17142857142857143</v>
      </c>
      <c r="T23" s="276"/>
      <c r="U23" s="276"/>
      <c r="V23" s="276"/>
      <c r="W23" s="276"/>
      <c r="X23" s="276"/>
      <c r="Y23" s="178"/>
      <c r="Z23" s="178"/>
      <c r="AA23" s="255"/>
      <c r="AB23" s="255"/>
      <c r="AC23" s="255"/>
      <c r="AD23" s="255"/>
      <c r="AE23" s="255"/>
      <c r="AF23" s="211">
        <f t="shared" si="3"/>
        <v>0</v>
      </c>
      <c r="AG23" s="115" t="s">
        <v>71</v>
      </c>
      <c r="AH23" s="116">
        <v>473</v>
      </c>
      <c r="AI23" s="100" t="s">
        <v>367</v>
      </c>
      <c r="AJ23" s="100" t="s">
        <v>205</v>
      </c>
      <c r="AK23" s="100" t="s">
        <v>764</v>
      </c>
      <c r="AL23" s="100">
        <v>6</v>
      </c>
      <c r="AM23" s="100">
        <v>2</v>
      </c>
      <c r="AN23" s="101">
        <v>4</v>
      </c>
    </row>
    <row r="24" spans="1:40" ht="54" x14ac:dyDescent="0.25">
      <c r="A24" s="342"/>
      <c r="B24" s="347"/>
      <c r="C24" s="213">
        <v>20</v>
      </c>
      <c r="D24" s="214" t="s">
        <v>71</v>
      </c>
      <c r="E24" s="208" t="s">
        <v>765</v>
      </c>
      <c r="F24" s="175" t="s">
        <v>276</v>
      </c>
      <c r="G24" s="175" t="s">
        <v>433</v>
      </c>
      <c r="H24" s="181">
        <f>INDEX('B. Maturity Model Grading'!$I$4:$I$33,MATCH(AJ24,'B. Maturity Model Grading'!$H$4:$H$33,0))</f>
        <v>0.61728395061728392</v>
      </c>
      <c r="I24" s="76"/>
      <c r="J24" s="76">
        <v>1</v>
      </c>
      <c r="K24" s="76"/>
      <c r="L24" s="76"/>
      <c r="M24" s="76"/>
      <c r="N24" s="76">
        <v>1</v>
      </c>
      <c r="O24" s="76">
        <v>1</v>
      </c>
      <c r="P24" s="76" cm="1">
        <f t="array" ref="P24">_xlfn.SWITCH(F24,"High",1,"Medium",0.5,"Low",0.25,0)</f>
        <v>0.5</v>
      </c>
      <c r="Q24" s="209">
        <f t="shared" si="2"/>
        <v>0.42857142857142855</v>
      </c>
      <c r="R24" s="209" cm="1">
        <f t="array" ref="R24">_xlfn.IFS(H24&lt;=0.4,0.4,H24&lt;=0.6,0.6,H24&lt;=0.8,0.8,H24&lt;=1,1)</f>
        <v>0.8</v>
      </c>
      <c r="S24" s="210" cm="1">
        <f t="array" ref="S24">P24*Q24*R24/MAX($P$5:$P$86*$Q$5:$Q$86*$R$5:$R$86)</f>
        <v>0.17142857142857143</v>
      </c>
      <c r="T24" s="275"/>
      <c r="U24" s="275"/>
      <c r="V24" s="275"/>
      <c r="W24" s="275"/>
      <c r="X24" s="275"/>
      <c r="Y24" s="178"/>
      <c r="Z24" s="178"/>
      <c r="AA24" s="255"/>
      <c r="AB24" s="255"/>
      <c r="AC24" s="255"/>
      <c r="AD24" s="255"/>
      <c r="AE24" s="255"/>
      <c r="AF24" s="211">
        <f t="shared" si="3"/>
        <v>0</v>
      </c>
      <c r="AG24" s="115" t="s">
        <v>71</v>
      </c>
      <c r="AH24" s="116">
        <v>474</v>
      </c>
      <c r="AI24" s="100" t="s">
        <v>367</v>
      </c>
      <c r="AJ24" s="100" t="s">
        <v>205</v>
      </c>
      <c r="AK24" s="100" t="s">
        <v>764</v>
      </c>
      <c r="AL24" s="100">
        <v>6</v>
      </c>
      <c r="AM24" s="100">
        <v>2</v>
      </c>
      <c r="AN24" s="101">
        <v>4</v>
      </c>
    </row>
    <row r="25" spans="1:40" ht="72" x14ac:dyDescent="0.25">
      <c r="A25" s="342"/>
      <c r="B25" s="295" t="str">
        <f t="shared" si="4"/>
        <v xml:space="preserve">Cross-Functional Collaboration for Risk Mitigation SOP </v>
      </c>
      <c r="C25" s="213">
        <v>21</v>
      </c>
      <c r="D25" s="214" t="s">
        <v>71</v>
      </c>
      <c r="E25" s="208" t="s">
        <v>766</v>
      </c>
      <c r="F25" s="175" t="s">
        <v>268</v>
      </c>
      <c r="G25" s="175" t="s">
        <v>428</v>
      </c>
      <c r="H25" s="181">
        <f>INDEX('B. Maturity Model Grading'!$I$4:$I$33,MATCH(AJ25,'B. Maturity Model Grading'!$H$4:$H$33,0))</f>
        <v>0.61728395061728392</v>
      </c>
      <c r="I25" s="76">
        <v>1</v>
      </c>
      <c r="J25" s="76">
        <v>1</v>
      </c>
      <c r="K25" s="76">
        <v>1</v>
      </c>
      <c r="L25" s="76">
        <v>1</v>
      </c>
      <c r="M25" s="76">
        <v>1</v>
      </c>
      <c r="N25" s="76">
        <v>1</v>
      </c>
      <c r="O25" s="76">
        <v>1</v>
      </c>
      <c r="P25" s="76" cm="1">
        <f t="array" ref="P25">_xlfn.SWITCH(F25,"High",1,"Medium",0.5,"Low",0.25,0)</f>
        <v>1</v>
      </c>
      <c r="Q25" s="209">
        <f t="shared" ref="Q25:Q52" si="6">SUMPRODUCT(I25:O25,$I$3:$O$3)/SUM($I$3:$O$3)</f>
        <v>1</v>
      </c>
      <c r="R25" s="209" cm="1">
        <f t="array" ref="R25">_xlfn.IFS(H25&lt;=0.4,0.4,H25&lt;=0.6,0.6,H25&lt;=0.8,0.8,H25&lt;=1,1)</f>
        <v>0.8</v>
      </c>
      <c r="S25" s="210" cm="1">
        <f t="array" ref="S25">P25*Q25*R25/MAX($P$5:$P$86*$Q$5:$Q$86*$R$5:$R$86)</f>
        <v>0.8</v>
      </c>
      <c r="T25" s="275"/>
      <c r="U25" s="275"/>
      <c r="V25" s="275"/>
      <c r="W25" s="275"/>
      <c r="X25" s="275"/>
      <c r="Y25" s="178"/>
      <c r="Z25" s="178"/>
      <c r="AA25" s="255"/>
      <c r="AB25" s="255"/>
      <c r="AC25" s="255"/>
      <c r="AD25" s="255"/>
      <c r="AE25" s="255"/>
      <c r="AF25" s="211">
        <f t="shared" ref="AF25:AF52" si="7">IFERROR(S25*Y25,"N/A")</f>
        <v>0</v>
      </c>
      <c r="AG25" s="115" t="s">
        <v>71</v>
      </c>
      <c r="AH25" s="116">
        <v>477</v>
      </c>
      <c r="AI25" s="100" t="s">
        <v>367</v>
      </c>
      <c r="AJ25" s="100" t="s">
        <v>205</v>
      </c>
      <c r="AK25" s="100" t="s">
        <v>767</v>
      </c>
      <c r="AL25" s="100">
        <v>6</v>
      </c>
      <c r="AM25" s="100">
        <v>2</v>
      </c>
      <c r="AN25" s="101">
        <v>6</v>
      </c>
    </row>
    <row r="26" spans="1:40" ht="72" x14ac:dyDescent="0.25">
      <c r="A26" s="342"/>
      <c r="B26" s="295" t="str">
        <f t="shared" si="4"/>
        <v>Risk Monitoring and Reporting</v>
      </c>
      <c r="C26" s="213">
        <v>22</v>
      </c>
      <c r="D26" s="214" t="s">
        <v>72</v>
      </c>
      <c r="E26" s="208" t="s">
        <v>768</v>
      </c>
      <c r="F26" s="175" t="s">
        <v>268</v>
      </c>
      <c r="G26" s="175" t="s">
        <v>428</v>
      </c>
      <c r="H26" s="181">
        <f>INDEX('B. Maturity Model Grading'!$I$4:$I$33,MATCH(AJ26,'B. Maturity Model Grading'!$H$4:$H$33,0))</f>
        <v>0.61728395061728392</v>
      </c>
      <c r="I26" s="76"/>
      <c r="J26" s="76">
        <v>1</v>
      </c>
      <c r="K26" s="76"/>
      <c r="L26" s="76">
        <v>1</v>
      </c>
      <c r="M26" s="76">
        <v>1</v>
      </c>
      <c r="N26" s="76"/>
      <c r="O26" s="76"/>
      <c r="P26" s="76" cm="1">
        <f t="array" ref="P26">_xlfn.SWITCH(F26,"High",1,"Medium",0.5,"Low",0.25,0)</f>
        <v>1</v>
      </c>
      <c r="Q26" s="209">
        <f t="shared" si="6"/>
        <v>0.42857142857142855</v>
      </c>
      <c r="R26" s="209" cm="1">
        <f t="array" ref="R26">_xlfn.IFS(H26&lt;=0.4,0.4,H26&lt;=0.6,0.6,H26&lt;=0.8,0.8,H26&lt;=1,1)</f>
        <v>0.8</v>
      </c>
      <c r="S26" s="210" cm="1">
        <f t="array" ref="S26">P26*Q26*R26/MAX($P$5:$P$86*$Q$5:$Q$86*$R$5:$R$86)</f>
        <v>0.34285714285714286</v>
      </c>
      <c r="T26" s="275"/>
      <c r="U26" s="275"/>
      <c r="V26" s="275"/>
      <c r="W26" s="275"/>
      <c r="X26" s="275"/>
      <c r="Y26" s="178"/>
      <c r="Z26" s="178"/>
      <c r="AA26" s="255"/>
      <c r="AB26" s="255"/>
      <c r="AC26" s="255"/>
      <c r="AD26" s="255"/>
      <c r="AE26" s="255"/>
      <c r="AF26" s="211">
        <f t="shared" si="7"/>
        <v>0</v>
      </c>
      <c r="AG26" s="115" t="s">
        <v>72</v>
      </c>
      <c r="AH26" s="116">
        <v>154</v>
      </c>
      <c r="AI26" s="100" t="s">
        <v>367</v>
      </c>
      <c r="AJ26" s="100" t="s">
        <v>205</v>
      </c>
      <c r="AK26" s="100" t="s">
        <v>769</v>
      </c>
      <c r="AL26" s="100">
        <v>6</v>
      </c>
      <c r="AM26" s="100">
        <v>2</v>
      </c>
      <c r="AN26" s="101">
        <v>9</v>
      </c>
    </row>
    <row r="27" spans="1:40" ht="90" x14ac:dyDescent="0.25">
      <c r="A27" s="342"/>
      <c r="B27" s="295" t="str">
        <f t="shared" si="4"/>
        <v>Risk Awareness and Training</v>
      </c>
      <c r="C27" s="213">
        <v>23</v>
      </c>
      <c r="D27" s="214" t="s">
        <v>72</v>
      </c>
      <c r="E27" s="208" t="s">
        <v>770</v>
      </c>
      <c r="F27" s="175" t="s">
        <v>268</v>
      </c>
      <c r="G27" s="175" t="s">
        <v>737</v>
      </c>
      <c r="H27" s="181">
        <f>INDEX('B. Maturity Model Grading'!$I$4:$I$33,MATCH(AJ27,'B. Maturity Model Grading'!$H$4:$H$33,0))</f>
        <v>0.61728395061728392</v>
      </c>
      <c r="I27" s="76"/>
      <c r="J27" s="76">
        <v>1</v>
      </c>
      <c r="K27" s="76"/>
      <c r="L27" s="76">
        <v>1</v>
      </c>
      <c r="M27" s="76"/>
      <c r="N27" s="76">
        <v>1</v>
      </c>
      <c r="O27" s="76"/>
      <c r="P27" s="76" cm="1">
        <f t="array" ref="P27">_xlfn.SWITCH(F27,"High",1,"Medium",0.5,"Low",0.25,0)</f>
        <v>1</v>
      </c>
      <c r="Q27" s="209">
        <f t="shared" si="6"/>
        <v>0.42857142857142855</v>
      </c>
      <c r="R27" s="209" cm="1">
        <f t="array" ref="R27">_xlfn.IFS(H27&lt;=0.4,0.4,H27&lt;=0.6,0.6,H27&lt;=0.8,0.8,H27&lt;=1,1)</f>
        <v>0.8</v>
      </c>
      <c r="S27" s="210" cm="1">
        <f t="array" ref="S27">P27*Q27*R27/MAX($P$5:$P$86*$Q$5:$Q$86*$R$5:$R$86)</f>
        <v>0.34285714285714286</v>
      </c>
      <c r="T27" s="275"/>
      <c r="U27" s="275"/>
      <c r="V27" s="275"/>
      <c r="W27" s="275"/>
      <c r="X27" s="275"/>
      <c r="Y27" s="178"/>
      <c r="Z27" s="178"/>
      <c r="AA27" s="255"/>
      <c r="AB27" s="255"/>
      <c r="AC27" s="255"/>
      <c r="AD27" s="255"/>
      <c r="AE27" s="255"/>
      <c r="AF27" s="211">
        <f t="shared" si="7"/>
        <v>0</v>
      </c>
      <c r="AG27" s="115" t="s">
        <v>72</v>
      </c>
      <c r="AH27" s="116">
        <v>157</v>
      </c>
      <c r="AI27" s="100" t="s">
        <v>367</v>
      </c>
      <c r="AJ27" s="100" t="s">
        <v>205</v>
      </c>
      <c r="AK27" s="100" t="s">
        <v>771</v>
      </c>
      <c r="AL27" s="100">
        <v>6</v>
      </c>
      <c r="AM27" s="100">
        <v>2</v>
      </c>
      <c r="AN27" s="101">
        <v>10</v>
      </c>
    </row>
    <row r="28" spans="1:40" ht="72" x14ac:dyDescent="0.25">
      <c r="A28" s="342"/>
      <c r="B28" s="344" t="str">
        <f t="shared" si="4"/>
        <v xml:space="preserve">Continuous Improvement and Lessons Learned </v>
      </c>
      <c r="C28" s="213">
        <v>24</v>
      </c>
      <c r="D28" s="214" t="s">
        <v>72</v>
      </c>
      <c r="E28" s="208" t="s">
        <v>772</v>
      </c>
      <c r="F28" s="175" t="s">
        <v>268</v>
      </c>
      <c r="G28" s="175" t="s">
        <v>428</v>
      </c>
      <c r="H28" s="181">
        <f>INDEX('B. Maturity Model Grading'!$I$4:$I$33,MATCH(AJ28,'B. Maturity Model Grading'!$H$4:$H$33,0))</f>
        <v>0.61728395061728392</v>
      </c>
      <c r="I28" s="76"/>
      <c r="J28" s="76">
        <v>1</v>
      </c>
      <c r="K28" s="76"/>
      <c r="L28" s="76">
        <v>1</v>
      </c>
      <c r="M28" s="76"/>
      <c r="N28" s="76"/>
      <c r="O28" s="76"/>
      <c r="P28" s="76" cm="1">
        <f t="array" ref="P28">_xlfn.SWITCH(F28,"High",1,"Medium",0.5,"Low",0.25,0)</f>
        <v>1</v>
      </c>
      <c r="Q28" s="209">
        <f t="shared" si="6"/>
        <v>0.2857142857142857</v>
      </c>
      <c r="R28" s="209" cm="1">
        <f t="array" ref="R28">_xlfn.IFS(H28&lt;=0.4,0.4,H28&lt;=0.6,0.6,H28&lt;=0.8,0.8,H28&lt;=1,1)</f>
        <v>0.8</v>
      </c>
      <c r="S28" s="210" cm="1">
        <f t="array" ref="S28">P28*Q28*R28/MAX($P$5:$P$86*$Q$5:$Q$86*$R$5:$R$86)</f>
        <v>0.22857142857142856</v>
      </c>
      <c r="T28" s="275"/>
      <c r="U28" s="275"/>
      <c r="V28" s="275"/>
      <c r="W28" s="275"/>
      <c r="X28" s="275"/>
      <c r="Y28" s="178"/>
      <c r="Z28" s="178"/>
      <c r="AA28" s="255"/>
      <c r="AB28" s="255"/>
      <c r="AC28" s="255"/>
      <c r="AD28" s="255"/>
      <c r="AE28" s="255"/>
      <c r="AF28" s="211">
        <f t="shared" si="7"/>
        <v>0</v>
      </c>
      <c r="AG28" s="115" t="s">
        <v>72</v>
      </c>
      <c r="AH28" s="116">
        <v>158</v>
      </c>
      <c r="AI28" s="100" t="s">
        <v>367</v>
      </c>
      <c r="AJ28" s="100" t="s">
        <v>205</v>
      </c>
      <c r="AK28" s="100" t="s">
        <v>773</v>
      </c>
      <c r="AL28" s="100">
        <v>6</v>
      </c>
      <c r="AM28" s="100">
        <v>2</v>
      </c>
      <c r="AN28" s="101">
        <v>11</v>
      </c>
    </row>
    <row r="29" spans="1:40" ht="54" x14ac:dyDescent="0.25">
      <c r="A29" s="342"/>
      <c r="B29" s="347"/>
      <c r="C29" s="213">
        <v>25</v>
      </c>
      <c r="D29" s="214" t="s">
        <v>72</v>
      </c>
      <c r="E29" s="208" t="s">
        <v>774</v>
      </c>
      <c r="F29" s="175" t="s">
        <v>268</v>
      </c>
      <c r="G29" s="175" t="s">
        <v>440</v>
      </c>
      <c r="H29" s="181">
        <f>INDEX('B. Maturity Model Grading'!$I$4:$I$33,MATCH(AJ29,'B. Maturity Model Grading'!$H$4:$H$33,0))</f>
        <v>0.61728395061728392</v>
      </c>
      <c r="I29" s="76"/>
      <c r="J29" s="76"/>
      <c r="K29" s="76"/>
      <c r="L29" s="76">
        <v>1</v>
      </c>
      <c r="M29" s="76">
        <v>1</v>
      </c>
      <c r="N29" s="76"/>
      <c r="O29" s="76"/>
      <c r="P29" s="76" cm="1">
        <f t="array" ref="P29">_xlfn.SWITCH(F29,"High",1,"Medium",0.5,"Low",0.25,0)</f>
        <v>1</v>
      </c>
      <c r="Q29" s="209">
        <f t="shared" si="6"/>
        <v>0.2857142857142857</v>
      </c>
      <c r="R29" s="209" cm="1">
        <f t="array" ref="R29">_xlfn.IFS(H29&lt;=0.4,0.4,H29&lt;=0.6,0.6,H29&lt;=0.8,0.8,H29&lt;=1,1)</f>
        <v>0.8</v>
      </c>
      <c r="S29" s="210" cm="1">
        <f t="array" ref="S29">P29*Q29*R29/MAX($P$5:$P$86*$Q$5:$Q$86*$R$5:$R$86)</f>
        <v>0.22857142857142856</v>
      </c>
      <c r="T29" s="275"/>
      <c r="U29" s="275"/>
      <c r="V29" s="275"/>
      <c r="W29" s="275"/>
      <c r="X29" s="275"/>
      <c r="Y29" s="178"/>
      <c r="Z29" s="178"/>
      <c r="AA29" s="255"/>
      <c r="AB29" s="255"/>
      <c r="AC29" s="255"/>
      <c r="AD29" s="255"/>
      <c r="AE29" s="255"/>
      <c r="AF29" s="211">
        <f t="shared" si="7"/>
        <v>0</v>
      </c>
      <c r="AG29" s="115" t="s">
        <v>72</v>
      </c>
      <c r="AH29" s="116">
        <v>159</v>
      </c>
      <c r="AI29" s="100" t="s">
        <v>367</v>
      </c>
      <c r="AJ29" s="100" t="s">
        <v>205</v>
      </c>
      <c r="AK29" s="100" t="s">
        <v>773</v>
      </c>
      <c r="AL29" s="100">
        <v>6</v>
      </c>
      <c r="AM29" s="100">
        <v>2</v>
      </c>
      <c r="AN29" s="101">
        <v>11</v>
      </c>
    </row>
    <row r="30" spans="1:40" ht="72" x14ac:dyDescent="0.25">
      <c r="A30" s="342"/>
      <c r="B30" s="344" t="str">
        <f t="shared" si="4"/>
        <v>Risk Identification Process</v>
      </c>
      <c r="C30" s="213">
        <v>26</v>
      </c>
      <c r="D30" s="214" t="s">
        <v>73</v>
      </c>
      <c r="E30" s="208" t="s">
        <v>775</v>
      </c>
      <c r="F30" s="175" t="s">
        <v>268</v>
      </c>
      <c r="G30" s="175" t="s">
        <v>428</v>
      </c>
      <c r="H30" s="181">
        <f>INDEX('B. Maturity Model Grading'!$I$4:$I$33,MATCH(AJ30,'B. Maturity Model Grading'!$H$4:$H$33,0))</f>
        <v>0.61728395061728392</v>
      </c>
      <c r="I30" s="76"/>
      <c r="J30" s="76"/>
      <c r="K30" s="76"/>
      <c r="L30" s="76">
        <v>1</v>
      </c>
      <c r="M30" s="76">
        <v>1</v>
      </c>
      <c r="N30" s="76"/>
      <c r="O30" s="76"/>
      <c r="P30" s="76" cm="1">
        <f t="array" ref="P30">_xlfn.SWITCH(F30,"High",1,"Medium",0.5,"Low",0.25,0)</f>
        <v>1</v>
      </c>
      <c r="Q30" s="209">
        <f t="shared" si="6"/>
        <v>0.2857142857142857</v>
      </c>
      <c r="R30" s="209" cm="1">
        <f t="array" ref="R30">_xlfn.IFS(H30&lt;=0.4,0.4,H30&lt;=0.6,0.6,H30&lt;=0.8,0.8,H30&lt;=1,1)</f>
        <v>0.8</v>
      </c>
      <c r="S30" s="210" cm="1">
        <f t="array" ref="S30">P30*Q30*R30/MAX($P$5:$P$86*$Q$5:$Q$86*$R$5:$R$86)</f>
        <v>0.22857142857142856</v>
      </c>
      <c r="T30" s="177"/>
      <c r="U30" s="177"/>
      <c r="V30" s="177"/>
      <c r="W30" s="177"/>
      <c r="X30" s="177"/>
      <c r="Y30" s="178"/>
      <c r="Z30" s="178"/>
      <c r="AA30" s="255"/>
      <c r="AB30" s="255"/>
      <c r="AC30" s="255"/>
      <c r="AD30" s="255"/>
      <c r="AE30" s="255"/>
      <c r="AF30" s="211">
        <f t="shared" si="7"/>
        <v>0</v>
      </c>
      <c r="AG30" s="115" t="s">
        <v>73</v>
      </c>
      <c r="AH30" s="117">
        <v>249</v>
      </c>
      <c r="AI30" s="100" t="s">
        <v>367</v>
      </c>
      <c r="AJ30" s="100" t="s">
        <v>205</v>
      </c>
      <c r="AK30" s="100" t="s">
        <v>776</v>
      </c>
      <c r="AL30" s="100">
        <v>6</v>
      </c>
      <c r="AM30" s="100">
        <v>2</v>
      </c>
      <c r="AN30" s="101">
        <v>12</v>
      </c>
    </row>
    <row r="31" spans="1:40" ht="36" x14ac:dyDescent="0.25">
      <c r="A31" s="342"/>
      <c r="B31" s="347"/>
      <c r="C31" s="213">
        <v>27</v>
      </c>
      <c r="D31" s="214" t="s">
        <v>72</v>
      </c>
      <c r="E31" s="208" t="s">
        <v>777</v>
      </c>
      <c r="F31" s="175" t="s">
        <v>276</v>
      </c>
      <c r="G31" s="175" t="s">
        <v>419</v>
      </c>
      <c r="H31" s="181">
        <f>INDEX('B. Maturity Model Grading'!$I$4:$I$33,MATCH(AJ31,'B. Maturity Model Grading'!$H$4:$H$33,0))</f>
        <v>0.61728395061728392</v>
      </c>
      <c r="I31" s="76"/>
      <c r="J31" s="76">
        <v>1</v>
      </c>
      <c r="K31" s="76"/>
      <c r="L31" s="76">
        <v>1</v>
      </c>
      <c r="M31" s="76"/>
      <c r="N31" s="76"/>
      <c r="O31" s="76"/>
      <c r="P31" s="76" cm="1">
        <f t="array" ref="P31">_xlfn.SWITCH(F31,"High",1,"Medium",0.5,"Low",0.25,0)</f>
        <v>0.5</v>
      </c>
      <c r="Q31" s="209">
        <f t="shared" si="6"/>
        <v>0.2857142857142857</v>
      </c>
      <c r="R31" s="209" cm="1">
        <f t="array" ref="R31">_xlfn.IFS(H31&lt;=0.4,0.4,H31&lt;=0.6,0.6,H31&lt;=0.8,0.8,H31&lt;=1,1)</f>
        <v>0.8</v>
      </c>
      <c r="S31" s="210" cm="1">
        <f t="array" ref="S31">P31*Q31*R31/MAX($P$5:$P$86*$Q$5:$Q$86*$R$5:$R$86)</f>
        <v>0.11428571428571428</v>
      </c>
      <c r="T31" s="177"/>
      <c r="U31" s="177"/>
      <c r="V31" s="177"/>
      <c r="W31" s="177"/>
      <c r="X31" s="177"/>
      <c r="Y31" s="178"/>
      <c r="Z31" s="178"/>
      <c r="AA31" s="255"/>
      <c r="AB31" s="255"/>
      <c r="AC31" s="255"/>
      <c r="AD31" s="255"/>
      <c r="AE31" s="255"/>
      <c r="AF31" s="211">
        <f t="shared" si="7"/>
        <v>0</v>
      </c>
      <c r="AG31" s="115" t="s">
        <v>72</v>
      </c>
      <c r="AH31" s="117">
        <v>250</v>
      </c>
      <c r="AI31" s="100" t="s">
        <v>367</v>
      </c>
      <c r="AJ31" s="100" t="s">
        <v>205</v>
      </c>
      <c r="AK31" s="100" t="s">
        <v>776</v>
      </c>
      <c r="AL31" s="100">
        <v>6</v>
      </c>
      <c r="AM31" s="100">
        <v>2</v>
      </c>
      <c r="AN31" s="101">
        <v>12</v>
      </c>
    </row>
    <row r="32" spans="1:40" ht="72" x14ac:dyDescent="0.25">
      <c r="A32" s="342"/>
      <c r="B32" s="295" t="str">
        <f t="shared" si="4"/>
        <v>Risk Assessment and Prioritization</v>
      </c>
      <c r="C32" s="213">
        <v>28</v>
      </c>
      <c r="D32" s="214" t="s">
        <v>72</v>
      </c>
      <c r="E32" s="208" t="s">
        <v>778</v>
      </c>
      <c r="F32" s="175" t="s">
        <v>268</v>
      </c>
      <c r="G32" s="175" t="s">
        <v>428</v>
      </c>
      <c r="H32" s="181">
        <f>INDEX('B. Maturity Model Grading'!$I$4:$I$33,MATCH(AJ32,'B. Maturity Model Grading'!$H$4:$H$33,0))</f>
        <v>0.61728395061728392</v>
      </c>
      <c r="I32" s="76"/>
      <c r="J32" s="76">
        <v>1</v>
      </c>
      <c r="K32" s="76"/>
      <c r="L32" s="76">
        <v>1</v>
      </c>
      <c r="M32" s="76"/>
      <c r="N32" s="76"/>
      <c r="O32" s="76"/>
      <c r="P32" s="76" cm="1">
        <f t="array" ref="P32">_xlfn.SWITCH(F32,"High",1,"Medium",0.5,"Low",0.25,0)</f>
        <v>1</v>
      </c>
      <c r="Q32" s="209">
        <f t="shared" si="6"/>
        <v>0.2857142857142857</v>
      </c>
      <c r="R32" s="209" cm="1">
        <f t="array" ref="R32">_xlfn.IFS(H32&lt;=0.4,0.4,H32&lt;=0.6,0.6,H32&lt;=0.8,0.8,H32&lt;=1,1)</f>
        <v>0.8</v>
      </c>
      <c r="S32" s="210" cm="1">
        <f t="array" ref="S32">P32*Q32*R32/MAX($P$5:$P$86*$Q$5:$Q$86*$R$5:$R$86)</f>
        <v>0.22857142857142856</v>
      </c>
      <c r="T32" s="177"/>
      <c r="U32" s="177"/>
      <c r="V32" s="177"/>
      <c r="W32" s="177"/>
      <c r="X32" s="177"/>
      <c r="Y32" s="178"/>
      <c r="Z32" s="178"/>
      <c r="AA32" s="255"/>
      <c r="AB32" s="255"/>
      <c r="AC32" s="255"/>
      <c r="AD32" s="255"/>
      <c r="AE32" s="255"/>
      <c r="AF32" s="211">
        <f t="shared" si="7"/>
        <v>0</v>
      </c>
      <c r="AG32" s="115" t="s">
        <v>72</v>
      </c>
      <c r="AH32" s="117">
        <v>251</v>
      </c>
      <c r="AI32" s="100" t="s">
        <v>367</v>
      </c>
      <c r="AJ32" s="100" t="s">
        <v>205</v>
      </c>
      <c r="AK32" s="100" t="s">
        <v>779</v>
      </c>
      <c r="AL32" s="100">
        <v>6</v>
      </c>
      <c r="AM32" s="100">
        <v>2</v>
      </c>
      <c r="AN32" s="101">
        <v>13</v>
      </c>
    </row>
    <row r="33" spans="1:40" ht="54" x14ac:dyDescent="0.25">
      <c r="A33" s="342"/>
      <c r="B33" s="344" t="str">
        <f t="shared" si="4"/>
        <v>Compliance and Regulatory Risks</v>
      </c>
      <c r="C33" s="213">
        <v>29</v>
      </c>
      <c r="D33" s="214" t="s">
        <v>72</v>
      </c>
      <c r="E33" s="208" t="s">
        <v>780</v>
      </c>
      <c r="F33" s="175" t="s">
        <v>268</v>
      </c>
      <c r="G33" s="175" t="s">
        <v>751</v>
      </c>
      <c r="H33" s="181">
        <f>INDEX('B. Maturity Model Grading'!$I$4:$I$33,MATCH(AJ33,'B. Maturity Model Grading'!$H$4:$H$33,0))</f>
        <v>0.61728395061728392</v>
      </c>
      <c r="I33" s="76"/>
      <c r="J33" s="76">
        <v>1</v>
      </c>
      <c r="K33" s="76"/>
      <c r="L33" s="76">
        <v>1</v>
      </c>
      <c r="M33" s="76"/>
      <c r="N33" s="76"/>
      <c r="O33" s="76"/>
      <c r="P33" s="76" cm="1">
        <f t="array" ref="P33">_xlfn.SWITCH(F33,"High",1,"Medium",0.5,"Low",0.25,0)</f>
        <v>1</v>
      </c>
      <c r="Q33" s="209">
        <f t="shared" si="6"/>
        <v>0.2857142857142857</v>
      </c>
      <c r="R33" s="209" cm="1">
        <f t="array" ref="R33">_xlfn.IFS(H33&lt;=0.4,0.4,H33&lt;=0.6,0.6,H33&lt;=0.8,0.8,H33&lt;=1,1)</f>
        <v>0.8</v>
      </c>
      <c r="S33" s="210" cm="1">
        <f t="array" ref="S33">P33*Q33*R33/MAX($P$5:$P$86*$Q$5:$Q$86*$R$5:$R$86)</f>
        <v>0.22857142857142856</v>
      </c>
      <c r="T33" s="177"/>
      <c r="U33" s="177"/>
      <c r="V33" s="177"/>
      <c r="W33" s="177"/>
      <c r="X33" s="177"/>
      <c r="Y33" s="178"/>
      <c r="Z33" s="178"/>
      <c r="AA33" s="255"/>
      <c r="AB33" s="255"/>
      <c r="AC33" s="255"/>
      <c r="AD33" s="255"/>
      <c r="AE33" s="255"/>
      <c r="AF33" s="211">
        <f t="shared" si="7"/>
        <v>0</v>
      </c>
      <c r="AG33" s="115" t="s">
        <v>72</v>
      </c>
      <c r="AH33" s="117">
        <v>255</v>
      </c>
      <c r="AI33" s="100" t="s">
        <v>367</v>
      </c>
      <c r="AJ33" s="100" t="s">
        <v>205</v>
      </c>
      <c r="AK33" s="100" t="s">
        <v>781</v>
      </c>
      <c r="AL33" s="100">
        <v>6</v>
      </c>
      <c r="AM33" s="100">
        <v>2</v>
      </c>
      <c r="AN33" s="101">
        <v>15</v>
      </c>
    </row>
    <row r="34" spans="1:40" ht="54" x14ac:dyDescent="0.25">
      <c r="A34" s="342"/>
      <c r="B34" s="347"/>
      <c r="C34" s="213">
        <v>30</v>
      </c>
      <c r="D34" s="214" t="s">
        <v>72</v>
      </c>
      <c r="E34" s="208" t="s">
        <v>782</v>
      </c>
      <c r="F34" s="175" t="s">
        <v>268</v>
      </c>
      <c r="G34" s="175" t="s">
        <v>751</v>
      </c>
      <c r="H34" s="181">
        <f>INDEX('B. Maturity Model Grading'!$I$4:$I$33,MATCH(AJ34,'B. Maturity Model Grading'!$H$4:$H$33,0))</f>
        <v>0.61728395061728392</v>
      </c>
      <c r="I34" s="76"/>
      <c r="J34" s="76">
        <v>1</v>
      </c>
      <c r="K34" s="76"/>
      <c r="L34" s="76">
        <v>1</v>
      </c>
      <c r="M34" s="76"/>
      <c r="N34" s="76"/>
      <c r="O34" s="76"/>
      <c r="P34" s="76" cm="1">
        <f t="array" ref="P34">_xlfn.SWITCH(F34,"High",1,"Medium",0.5,"Low",0.25,0)</f>
        <v>1</v>
      </c>
      <c r="Q34" s="209">
        <f t="shared" si="6"/>
        <v>0.2857142857142857</v>
      </c>
      <c r="R34" s="209" cm="1">
        <f t="array" ref="R34">_xlfn.IFS(H34&lt;=0.4,0.4,H34&lt;=0.6,0.6,H34&lt;=0.8,0.8,H34&lt;=1,1)</f>
        <v>0.8</v>
      </c>
      <c r="S34" s="210" cm="1">
        <f t="array" ref="S34">P34*Q34*R34/MAX($P$5:$P$86*$Q$5:$Q$86*$R$5:$R$86)</f>
        <v>0.22857142857142856</v>
      </c>
      <c r="T34" s="279"/>
      <c r="U34" s="279"/>
      <c r="V34" s="279"/>
      <c r="W34" s="279"/>
      <c r="X34" s="279"/>
      <c r="Y34" s="178"/>
      <c r="Z34" s="178"/>
      <c r="AA34" s="255"/>
      <c r="AB34" s="255"/>
      <c r="AC34" s="255"/>
      <c r="AD34" s="255"/>
      <c r="AE34" s="255"/>
      <c r="AF34" s="211">
        <f t="shared" si="7"/>
        <v>0</v>
      </c>
      <c r="AG34" s="115" t="s">
        <v>72</v>
      </c>
      <c r="AH34" s="117">
        <v>256</v>
      </c>
      <c r="AI34" s="100" t="s">
        <v>367</v>
      </c>
      <c r="AJ34" s="100" t="s">
        <v>205</v>
      </c>
      <c r="AK34" s="100" t="s">
        <v>781</v>
      </c>
      <c r="AL34" s="100">
        <v>6</v>
      </c>
      <c r="AM34" s="100">
        <v>2</v>
      </c>
      <c r="AN34" s="101">
        <v>15</v>
      </c>
    </row>
    <row r="35" spans="1:40" ht="52.35" customHeight="1" x14ac:dyDescent="0.25">
      <c r="A35" s="342"/>
      <c r="B35" s="344" t="str">
        <f t="shared" si="4"/>
        <v>Integration of Risk Management in Decision Making</v>
      </c>
      <c r="C35" s="213">
        <v>31</v>
      </c>
      <c r="D35" s="214" t="s">
        <v>73</v>
      </c>
      <c r="E35" s="208" t="s">
        <v>783</v>
      </c>
      <c r="F35" s="175" t="s">
        <v>268</v>
      </c>
      <c r="G35" s="175" t="s">
        <v>428</v>
      </c>
      <c r="H35" s="181">
        <f>INDEX('B. Maturity Model Grading'!$I$4:$I$33,MATCH(AJ35,'B. Maturity Model Grading'!$H$4:$H$33,0))</f>
        <v>0.61728395061728392</v>
      </c>
      <c r="I35" s="76"/>
      <c r="J35" s="76">
        <v>1</v>
      </c>
      <c r="K35" s="76"/>
      <c r="L35" s="76">
        <v>1</v>
      </c>
      <c r="M35" s="76"/>
      <c r="N35" s="76"/>
      <c r="O35" s="76">
        <v>1</v>
      </c>
      <c r="P35" s="76" cm="1">
        <f t="array" ref="P35">_xlfn.SWITCH(F35,"High",1,"Medium",0.5,"Low",0.25,0)</f>
        <v>1</v>
      </c>
      <c r="Q35" s="209">
        <f t="shared" si="6"/>
        <v>0.42857142857142855</v>
      </c>
      <c r="R35" s="209" cm="1">
        <f t="array" ref="R35">_xlfn.IFS(H35&lt;=0.4,0.4,H35&lt;=0.6,0.6,H35&lt;=0.8,0.8,H35&lt;=1,1)</f>
        <v>0.8</v>
      </c>
      <c r="S35" s="210" cm="1">
        <f t="array" ref="S35">P35*Q35*R35/MAX($P$5:$P$86*$Q$5:$Q$86*$R$5:$R$86)</f>
        <v>0.34285714285714286</v>
      </c>
      <c r="T35" s="177"/>
      <c r="U35" s="177"/>
      <c r="V35" s="177"/>
      <c r="W35" s="177"/>
      <c r="X35" s="177"/>
      <c r="Y35" s="178"/>
      <c r="Z35" s="178"/>
      <c r="AA35" s="255"/>
      <c r="AB35" s="255"/>
      <c r="AC35" s="255"/>
      <c r="AD35" s="255"/>
      <c r="AE35" s="255"/>
      <c r="AF35" s="211">
        <f t="shared" si="7"/>
        <v>0</v>
      </c>
      <c r="AG35" s="98" t="s">
        <v>73</v>
      </c>
      <c r="AH35" s="102">
        <v>259</v>
      </c>
      <c r="AI35" s="100" t="s">
        <v>367</v>
      </c>
      <c r="AJ35" s="100" t="s">
        <v>205</v>
      </c>
      <c r="AK35" s="100" t="s">
        <v>784</v>
      </c>
      <c r="AL35" s="100">
        <v>6</v>
      </c>
      <c r="AM35" s="100">
        <v>2</v>
      </c>
      <c r="AN35" s="101">
        <v>17</v>
      </c>
    </row>
    <row r="36" spans="1:40" ht="54" x14ac:dyDescent="0.25">
      <c r="A36" s="343"/>
      <c r="B36" s="347"/>
      <c r="C36" s="213">
        <v>32</v>
      </c>
      <c r="D36" s="214" t="s">
        <v>73</v>
      </c>
      <c r="E36" s="208" t="s">
        <v>785</v>
      </c>
      <c r="F36" s="175" t="s">
        <v>268</v>
      </c>
      <c r="G36" s="175" t="s">
        <v>428</v>
      </c>
      <c r="H36" s="181">
        <f>INDEX('B. Maturity Model Grading'!$I$4:$I$33,MATCH(AJ36,'B. Maturity Model Grading'!$H$4:$H$33,0))</f>
        <v>0.61728395061728392</v>
      </c>
      <c r="I36" s="76"/>
      <c r="J36" s="76">
        <v>1</v>
      </c>
      <c r="K36" s="76"/>
      <c r="L36" s="76">
        <v>1</v>
      </c>
      <c r="M36" s="76"/>
      <c r="N36" s="76"/>
      <c r="O36" s="76"/>
      <c r="P36" s="76" cm="1">
        <f t="array" ref="P36">_xlfn.SWITCH(F36,"High",1,"Medium",0.5,"Low",0.25,0)</f>
        <v>1</v>
      </c>
      <c r="Q36" s="209">
        <f t="shared" si="6"/>
        <v>0.2857142857142857</v>
      </c>
      <c r="R36" s="209" cm="1">
        <f t="array" ref="R36">_xlfn.IFS(H36&lt;=0.4,0.4,H36&lt;=0.6,0.6,H36&lt;=0.8,0.8,H36&lt;=1,1)</f>
        <v>0.8</v>
      </c>
      <c r="S36" s="210" cm="1">
        <f t="array" ref="S36">P36*Q36*R36/MAX($P$5:$P$86*$Q$5:$Q$86*$R$5:$R$86)</f>
        <v>0.22857142857142856</v>
      </c>
      <c r="T36" s="177"/>
      <c r="U36" s="177"/>
      <c r="V36" s="177"/>
      <c r="W36" s="177"/>
      <c r="X36" s="177"/>
      <c r="Y36" s="178"/>
      <c r="Z36" s="178"/>
      <c r="AA36" s="255"/>
      <c r="AB36" s="255"/>
      <c r="AC36" s="255"/>
      <c r="AD36" s="255"/>
      <c r="AE36" s="255"/>
      <c r="AF36" s="211">
        <f t="shared" si="7"/>
        <v>0</v>
      </c>
      <c r="AG36" s="98" t="s">
        <v>73</v>
      </c>
      <c r="AH36" s="102">
        <v>260</v>
      </c>
      <c r="AI36" s="100" t="s">
        <v>367</v>
      </c>
      <c r="AJ36" s="100" t="s">
        <v>205</v>
      </c>
      <c r="AK36" s="100" t="s">
        <v>784</v>
      </c>
      <c r="AL36" s="100">
        <v>6</v>
      </c>
      <c r="AM36" s="100">
        <v>2</v>
      </c>
      <c r="AN36" s="101">
        <v>17</v>
      </c>
    </row>
    <row r="37" spans="1:40" ht="72" customHeight="1" x14ac:dyDescent="0.25">
      <c r="A37" s="341" t="str">
        <f t="shared" si="5"/>
        <v>Business Continuity and Mitigation Planning</v>
      </c>
      <c r="B37" s="344" t="str">
        <f t="shared" si="4"/>
        <v xml:space="preserve">Business Continuity Plan Development SOP </v>
      </c>
      <c r="C37" s="213">
        <v>33</v>
      </c>
      <c r="D37" s="214" t="s">
        <v>71</v>
      </c>
      <c r="E37" s="208" t="s">
        <v>786</v>
      </c>
      <c r="F37" s="175" t="s">
        <v>268</v>
      </c>
      <c r="G37" s="175" t="s">
        <v>428</v>
      </c>
      <c r="H37" s="181">
        <f>INDEX('B. Maturity Model Grading'!$I$4:$I$33,MATCH(AJ37,'B. Maturity Model Grading'!$H$4:$H$33,0))</f>
        <v>0.97530864197530864</v>
      </c>
      <c r="I37" s="76"/>
      <c r="J37" s="76">
        <v>1</v>
      </c>
      <c r="K37" s="76">
        <v>1</v>
      </c>
      <c r="L37" s="76">
        <v>1</v>
      </c>
      <c r="M37" s="76"/>
      <c r="N37" s="76"/>
      <c r="O37" s="76"/>
      <c r="P37" s="76" cm="1">
        <f t="array" ref="P37">_xlfn.SWITCH(F37,"High",1,"Medium",0.5,"Low",0.25,0)</f>
        <v>1</v>
      </c>
      <c r="Q37" s="209">
        <f t="shared" si="6"/>
        <v>0.42857142857142855</v>
      </c>
      <c r="R37" s="209" cm="1">
        <f t="array" ref="R37">_xlfn.IFS(H37&lt;=0.4,0.4,H37&lt;=0.6,0.6,H37&lt;=0.8,0.8,H37&lt;=1,1)</f>
        <v>1</v>
      </c>
      <c r="S37" s="210" cm="1">
        <f t="array" ref="S37">P37*Q37*R37/MAX($P$5:$P$86*$Q$5:$Q$86*$R$5:$R$86)</f>
        <v>0.42857142857142855</v>
      </c>
      <c r="T37" s="275"/>
      <c r="U37" s="275"/>
      <c r="V37" s="275"/>
      <c r="W37" s="275"/>
      <c r="X37" s="275"/>
      <c r="Y37" s="178"/>
      <c r="Z37" s="178"/>
      <c r="AA37" s="255"/>
      <c r="AB37" s="255"/>
      <c r="AC37" s="255"/>
      <c r="AD37" s="255"/>
      <c r="AE37" s="255"/>
      <c r="AF37" s="211">
        <f t="shared" si="7"/>
        <v>0</v>
      </c>
      <c r="AG37" s="98" t="s">
        <v>71</v>
      </c>
      <c r="AH37" s="99">
        <v>485</v>
      </c>
      <c r="AI37" s="100" t="s">
        <v>367</v>
      </c>
      <c r="AJ37" s="100" t="s">
        <v>200</v>
      </c>
      <c r="AK37" s="100" t="s">
        <v>787</v>
      </c>
      <c r="AL37" s="100">
        <v>6</v>
      </c>
      <c r="AM37" s="100">
        <v>3</v>
      </c>
      <c r="AN37" s="101">
        <v>2</v>
      </c>
    </row>
    <row r="38" spans="1:40" ht="54" x14ac:dyDescent="0.25">
      <c r="A38" s="342"/>
      <c r="B38" s="347"/>
      <c r="C38" s="213">
        <v>34</v>
      </c>
      <c r="D38" s="214" t="s">
        <v>71</v>
      </c>
      <c r="E38" s="208" t="s">
        <v>788</v>
      </c>
      <c r="F38" s="175" t="s">
        <v>268</v>
      </c>
      <c r="G38" s="175" t="s">
        <v>428</v>
      </c>
      <c r="H38" s="181">
        <f>INDEX('B. Maturity Model Grading'!$I$4:$I$33,MATCH(AJ38,'B. Maturity Model Grading'!$H$4:$H$33,0))</f>
        <v>0.97530864197530864</v>
      </c>
      <c r="I38" s="76">
        <v>1</v>
      </c>
      <c r="J38" s="76">
        <v>1</v>
      </c>
      <c r="K38" s="76">
        <v>1</v>
      </c>
      <c r="L38" s="76">
        <v>1</v>
      </c>
      <c r="M38" s="76"/>
      <c r="N38" s="76"/>
      <c r="O38" s="76"/>
      <c r="P38" s="76" cm="1">
        <f t="array" ref="P38">_xlfn.SWITCH(F38,"High",1,"Medium",0.5,"Low",0.25,0)</f>
        <v>1</v>
      </c>
      <c r="Q38" s="209">
        <f t="shared" si="6"/>
        <v>0.5714285714285714</v>
      </c>
      <c r="R38" s="209" cm="1">
        <f t="array" ref="R38">_xlfn.IFS(H38&lt;=0.4,0.4,H38&lt;=0.6,0.6,H38&lt;=0.8,0.8,H38&lt;=1,1)</f>
        <v>1</v>
      </c>
      <c r="S38" s="210" cm="1">
        <f t="array" ref="S38">P38*Q38*R38/MAX($P$5:$P$86*$Q$5:$Q$86*$R$5:$R$86)</f>
        <v>0.5714285714285714</v>
      </c>
      <c r="T38" s="275"/>
      <c r="U38" s="275"/>
      <c r="V38" s="275"/>
      <c r="W38" s="275"/>
      <c r="X38" s="275"/>
      <c r="Y38" s="178"/>
      <c r="Z38" s="178"/>
      <c r="AA38" s="255"/>
      <c r="AB38" s="255"/>
      <c r="AC38" s="255"/>
      <c r="AD38" s="255"/>
      <c r="AE38" s="255"/>
      <c r="AF38" s="211">
        <f t="shared" si="7"/>
        <v>0</v>
      </c>
      <c r="AG38" s="98" t="s">
        <v>71</v>
      </c>
      <c r="AH38" s="99">
        <v>486</v>
      </c>
      <c r="AI38" s="100" t="s">
        <v>367</v>
      </c>
      <c r="AJ38" s="100" t="s">
        <v>200</v>
      </c>
      <c r="AK38" s="100" t="s">
        <v>787</v>
      </c>
      <c r="AL38" s="100">
        <v>6</v>
      </c>
      <c r="AM38" s="100">
        <v>3</v>
      </c>
      <c r="AN38" s="101">
        <v>2</v>
      </c>
    </row>
    <row r="39" spans="1:40" ht="52.35" customHeight="1" x14ac:dyDescent="0.25">
      <c r="A39" s="342"/>
      <c r="B39" s="344" t="str">
        <f t="shared" si="4"/>
        <v xml:space="preserve">Crisis Management and Incident Response SOP </v>
      </c>
      <c r="C39" s="213">
        <v>35</v>
      </c>
      <c r="D39" s="214" t="s">
        <v>71</v>
      </c>
      <c r="E39" s="208" t="s">
        <v>789</v>
      </c>
      <c r="F39" s="175" t="s">
        <v>268</v>
      </c>
      <c r="G39" s="175" t="s">
        <v>433</v>
      </c>
      <c r="H39" s="181">
        <f>INDEX('B. Maturity Model Grading'!$I$4:$I$33,MATCH(AJ39,'B. Maturity Model Grading'!$H$4:$H$33,0))</f>
        <v>0.97530864197530864</v>
      </c>
      <c r="I39" s="76">
        <v>1</v>
      </c>
      <c r="J39" s="76"/>
      <c r="K39" s="76"/>
      <c r="L39" s="76">
        <v>1</v>
      </c>
      <c r="M39" s="76"/>
      <c r="N39" s="76">
        <v>1</v>
      </c>
      <c r="O39" s="76">
        <v>1</v>
      </c>
      <c r="P39" s="76" cm="1">
        <f t="array" ref="P39">_xlfn.SWITCH(F39,"High",1,"Medium",0.5,"Low",0.25,0)</f>
        <v>1</v>
      </c>
      <c r="Q39" s="209">
        <f t="shared" si="6"/>
        <v>0.5714285714285714</v>
      </c>
      <c r="R39" s="209" cm="1">
        <f t="array" ref="R39">_xlfn.IFS(H39&lt;=0.4,0.4,H39&lt;=0.6,0.6,H39&lt;=0.8,0.8,H39&lt;=1,1)</f>
        <v>1</v>
      </c>
      <c r="S39" s="210" cm="1">
        <f t="array" ref="S39">P39*Q39*R39/MAX($P$5:$P$86*$Q$5:$Q$86*$R$5:$R$86)</f>
        <v>0.5714285714285714</v>
      </c>
      <c r="T39" s="275"/>
      <c r="U39" s="275"/>
      <c r="V39" s="275"/>
      <c r="W39" s="275"/>
      <c r="X39" s="275"/>
      <c r="Y39" s="178"/>
      <c r="Z39" s="178"/>
      <c r="AA39" s="255"/>
      <c r="AB39" s="255"/>
      <c r="AC39" s="255"/>
      <c r="AD39" s="255"/>
      <c r="AE39" s="255"/>
      <c r="AF39" s="211">
        <f t="shared" si="7"/>
        <v>0</v>
      </c>
      <c r="AG39" s="98" t="s">
        <v>71</v>
      </c>
      <c r="AH39" s="99">
        <v>487</v>
      </c>
      <c r="AI39" s="100" t="s">
        <v>367</v>
      </c>
      <c r="AJ39" s="100" t="s">
        <v>200</v>
      </c>
      <c r="AK39" s="100" t="s">
        <v>790</v>
      </c>
      <c r="AL39" s="100">
        <v>6</v>
      </c>
      <c r="AM39" s="100">
        <v>3</v>
      </c>
      <c r="AN39" s="101">
        <v>3</v>
      </c>
    </row>
    <row r="40" spans="1:40" ht="54" x14ac:dyDescent="0.25">
      <c r="A40" s="342"/>
      <c r="B40" s="347"/>
      <c r="C40" s="213">
        <v>36</v>
      </c>
      <c r="D40" s="214" t="s">
        <v>71</v>
      </c>
      <c r="E40" s="208" t="s">
        <v>791</v>
      </c>
      <c r="F40" s="175" t="s">
        <v>268</v>
      </c>
      <c r="G40" s="175" t="s">
        <v>433</v>
      </c>
      <c r="H40" s="181">
        <f>INDEX('B. Maturity Model Grading'!$I$4:$I$33,MATCH(AJ40,'B. Maturity Model Grading'!$H$4:$H$33,0))</f>
        <v>0.97530864197530864</v>
      </c>
      <c r="I40" s="76">
        <v>1</v>
      </c>
      <c r="J40" s="76"/>
      <c r="K40" s="76"/>
      <c r="L40" s="76">
        <v>1</v>
      </c>
      <c r="M40" s="76"/>
      <c r="N40" s="76">
        <v>1</v>
      </c>
      <c r="O40" s="76">
        <v>1</v>
      </c>
      <c r="P40" s="76" cm="1">
        <f t="array" ref="P40">_xlfn.SWITCH(F40,"High",1,"Medium",0.5,"Low",0.25,0)</f>
        <v>1</v>
      </c>
      <c r="Q40" s="209">
        <f t="shared" si="6"/>
        <v>0.5714285714285714</v>
      </c>
      <c r="R40" s="209" cm="1">
        <f t="array" ref="R40">_xlfn.IFS(H40&lt;=0.4,0.4,H40&lt;=0.6,0.6,H40&lt;=0.8,0.8,H40&lt;=1,1)</f>
        <v>1</v>
      </c>
      <c r="S40" s="210" cm="1">
        <f t="array" ref="S40">P40*Q40*R40/MAX($P$5:$P$86*$Q$5:$Q$86*$R$5:$R$86)</f>
        <v>0.5714285714285714</v>
      </c>
      <c r="T40" s="275"/>
      <c r="U40" s="275"/>
      <c r="V40" s="275"/>
      <c r="W40" s="275"/>
      <c r="X40" s="275"/>
      <c r="Y40" s="178"/>
      <c r="Z40" s="178"/>
      <c r="AA40" s="255"/>
      <c r="AB40" s="255"/>
      <c r="AC40" s="255"/>
      <c r="AD40" s="255"/>
      <c r="AE40" s="255"/>
      <c r="AF40" s="211">
        <f t="shared" si="7"/>
        <v>0</v>
      </c>
      <c r="AG40" s="98" t="s">
        <v>71</v>
      </c>
      <c r="AH40" s="99">
        <v>488</v>
      </c>
      <c r="AI40" s="100" t="s">
        <v>367</v>
      </c>
      <c r="AJ40" s="100" t="s">
        <v>200</v>
      </c>
      <c r="AK40" s="100" t="s">
        <v>790</v>
      </c>
      <c r="AL40" s="100">
        <v>6</v>
      </c>
      <c r="AM40" s="100">
        <v>3</v>
      </c>
      <c r="AN40" s="101">
        <v>3</v>
      </c>
    </row>
    <row r="41" spans="1:40" ht="90" x14ac:dyDescent="0.25">
      <c r="A41" s="342"/>
      <c r="B41" s="295" t="str">
        <f t="shared" si="4"/>
        <v xml:space="preserve">Testing and Exercising Business Continuity Plans SOP </v>
      </c>
      <c r="C41" s="213">
        <v>37</v>
      </c>
      <c r="D41" s="214" t="s">
        <v>71</v>
      </c>
      <c r="E41" s="208" t="s">
        <v>792</v>
      </c>
      <c r="F41" s="175" t="s">
        <v>276</v>
      </c>
      <c r="G41" s="175" t="s">
        <v>428</v>
      </c>
      <c r="H41" s="181">
        <f>INDEX('B. Maturity Model Grading'!$I$4:$I$33,MATCH(AJ41,'B. Maturity Model Grading'!$H$4:$H$33,0))</f>
        <v>0.97530864197530864</v>
      </c>
      <c r="I41" s="76"/>
      <c r="J41" s="76"/>
      <c r="K41" s="76"/>
      <c r="L41" s="76">
        <v>1</v>
      </c>
      <c r="M41" s="76">
        <v>1</v>
      </c>
      <c r="N41" s="76"/>
      <c r="O41" s="76"/>
      <c r="P41" s="76" cm="1">
        <f t="array" ref="P41">_xlfn.SWITCH(F41,"High",1,"Medium",0.5,"Low",0.25,0)</f>
        <v>0.5</v>
      </c>
      <c r="Q41" s="209">
        <f t="shared" si="6"/>
        <v>0.2857142857142857</v>
      </c>
      <c r="R41" s="209" cm="1">
        <f t="array" ref="R41">_xlfn.IFS(H41&lt;=0.4,0.4,H41&lt;=0.6,0.6,H41&lt;=0.8,0.8,H41&lt;=1,1)</f>
        <v>1</v>
      </c>
      <c r="S41" s="210" cm="1">
        <f t="array" ref="S41">P41*Q41*R41/MAX($P$5:$P$86*$Q$5:$Q$86*$R$5:$R$86)</f>
        <v>0.14285714285714285</v>
      </c>
      <c r="T41" s="275"/>
      <c r="U41" s="275"/>
      <c r="V41" s="275"/>
      <c r="W41" s="275"/>
      <c r="X41" s="275"/>
      <c r="Y41" s="178"/>
      <c r="Z41" s="178"/>
      <c r="AA41" s="255"/>
      <c r="AB41" s="255"/>
      <c r="AC41" s="255"/>
      <c r="AD41" s="255"/>
      <c r="AE41" s="255"/>
      <c r="AF41" s="211">
        <f t="shared" si="7"/>
        <v>0</v>
      </c>
      <c r="AG41" s="98" t="s">
        <v>71</v>
      </c>
      <c r="AH41" s="99">
        <v>491</v>
      </c>
      <c r="AI41" s="100" t="s">
        <v>367</v>
      </c>
      <c r="AJ41" s="100" t="s">
        <v>200</v>
      </c>
      <c r="AK41" s="100" t="s">
        <v>793</v>
      </c>
      <c r="AL41" s="100">
        <v>6</v>
      </c>
      <c r="AM41" s="100">
        <v>3</v>
      </c>
      <c r="AN41" s="101">
        <v>5</v>
      </c>
    </row>
    <row r="42" spans="1:40" ht="54" x14ac:dyDescent="0.25">
      <c r="A42" s="342"/>
      <c r="B42" s="344" t="str">
        <f t="shared" si="4"/>
        <v xml:space="preserve">Recovery and Resumption SOP </v>
      </c>
      <c r="C42" s="213">
        <v>38</v>
      </c>
      <c r="D42" s="214" t="s">
        <v>71</v>
      </c>
      <c r="E42" s="208" t="s">
        <v>794</v>
      </c>
      <c r="F42" s="175" t="s">
        <v>268</v>
      </c>
      <c r="G42" s="175" t="s">
        <v>440</v>
      </c>
      <c r="H42" s="181">
        <f>INDEX('B. Maturity Model Grading'!$I$4:$I$33,MATCH(AJ42,'B. Maturity Model Grading'!$H$4:$H$33,0))</f>
        <v>0.97530864197530864</v>
      </c>
      <c r="I42" s="76">
        <v>1</v>
      </c>
      <c r="J42" s="76"/>
      <c r="K42" s="76"/>
      <c r="L42" s="76">
        <v>1</v>
      </c>
      <c r="M42" s="76"/>
      <c r="N42" s="76"/>
      <c r="O42" s="76"/>
      <c r="P42" s="76" cm="1">
        <f t="array" ref="P42">_xlfn.SWITCH(F42,"High",1,"Medium",0.5,"Low",0.25,0)</f>
        <v>1</v>
      </c>
      <c r="Q42" s="209">
        <f t="shared" si="6"/>
        <v>0.2857142857142857</v>
      </c>
      <c r="R42" s="209" cm="1">
        <f t="array" ref="R42">_xlfn.IFS(H42&lt;=0.4,0.4,H42&lt;=0.6,0.6,H42&lt;=0.8,0.8,H42&lt;=1,1)</f>
        <v>1</v>
      </c>
      <c r="S42" s="210" cm="1">
        <f t="array" ref="S42">P42*Q42*R42/MAX($P$5:$P$86*$Q$5:$Q$86*$R$5:$R$86)</f>
        <v>0.2857142857142857</v>
      </c>
      <c r="T42" s="275"/>
      <c r="U42" s="275"/>
      <c r="V42" s="275"/>
      <c r="W42" s="275"/>
      <c r="X42" s="275"/>
      <c r="Y42" s="178"/>
      <c r="Z42" s="178"/>
      <c r="AA42" s="255"/>
      <c r="AB42" s="255"/>
      <c r="AC42" s="255"/>
      <c r="AD42" s="255"/>
      <c r="AE42" s="255"/>
      <c r="AF42" s="211">
        <f t="shared" si="7"/>
        <v>0</v>
      </c>
      <c r="AG42" s="98" t="s">
        <v>71</v>
      </c>
      <c r="AH42" s="99">
        <v>495</v>
      </c>
      <c r="AI42" s="100" t="s">
        <v>367</v>
      </c>
      <c r="AJ42" s="100" t="s">
        <v>200</v>
      </c>
      <c r="AK42" s="100" t="s">
        <v>795</v>
      </c>
      <c r="AL42" s="100">
        <v>6</v>
      </c>
      <c r="AM42" s="100">
        <v>3</v>
      </c>
      <c r="AN42" s="101">
        <v>7</v>
      </c>
    </row>
    <row r="43" spans="1:40" ht="54" x14ac:dyDescent="0.25">
      <c r="A43" s="342"/>
      <c r="B43" s="347"/>
      <c r="C43" s="213">
        <v>39</v>
      </c>
      <c r="D43" s="214" t="s">
        <v>71</v>
      </c>
      <c r="E43" s="208" t="s">
        <v>796</v>
      </c>
      <c r="F43" s="175" t="s">
        <v>268</v>
      </c>
      <c r="G43" s="175" t="s">
        <v>440</v>
      </c>
      <c r="H43" s="181">
        <f>INDEX('B. Maturity Model Grading'!$I$4:$I$33,MATCH(AJ43,'B. Maturity Model Grading'!$H$4:$H$33,0))</f>
        <v>0.97530864197530864</v>
      </c>
      <c r="I43" s="76">
        <v>1</v>
      </c>
      <c r="J43" s="76"/>
      <c r="K43" s="76"/>
      <c r="L43" s="76">
        <v>1</v>
      </c>
      <c r="M43" s="76"/>
      <c r="N43" s="76"/>
      <c r="O43" s="76"/>
      <c r="P43" s="76" cm="1">
        <f t="array" ref="P43">_xlfn.SWITCH(F43,"High",1,"Medium",0.5,"Low",0.25,0)</f>
        <v>1</v>
      </c>
      <c r="Q43" s="209">
        <f t="shared" si="6"/>
        <v>0.2857142857142857</v>
      </c>
      <c r="R43" s="209" cm="1">
        <f t="array" ref="R43">_xlfn.IFS(H43&lt;=0.4,0.4,H43&lt;=0.6,0.6,H43&lt;=0.8,0.8,H43&lt;=1,1)</f>
        <v>1</v>
      </c>
      <c r="S43" s="210" cm="1">
        <f t="array" ref="S43">P43*Q43*R43/MAX($P$5:$P$86*$Q$5:$Q$86*$R$5:$R$86)</f>
        <v>0.2857142857142857</v>
      </c>
      <c r="T43" s="275"/>
      <c r="U43" s="275"/>
      <c r="V43" s="275"/>
      <c r="W43" s="275"/>
      <c r="X43" s="275"/>
      <c r="Y43" s="178"/>
      <c r="Z43" s="178"/>
      <c r="AA43" s="255"/>
      <c r="AB43" s="255"/>
      <c r="AC43" s="255"/>
      <c r="AD43" s="255"/>
      <c r="AE43" s="255"/>
      <c r="AF43" s="211">
        <f t="shared" si="7"/>
        <v>0</v>
      </c>
      <c r="AG43" s="98" t="s">
        <v>71</v>
      </c>
      <c r="AH43" s="99">
        <v>496</v>
      </c>
      <c r="AI43" s="100" t="s">
        <v>367</v>
      </c>
      <c r="AJ43" s="100" t="s">
        <v>200</v>
      </c>
      <c r="AK43" s="100" t="s">
        <v>795</v>
      </c>
      <c r="AL43" s="100">
        <v>6</v>
      </c>
      <c r="AM43" s="100">
        <v>3</v>
      </c>
      <c r="AN43" s="101">
        <v>7</v>
      </c>
    </row>
    <row r="44" spans="1:40" ht="72" x14ac:dyDescent="0.25">
      <c r="A44" s="342"/>
      <c r="B44" s="295" t="str">
        <f t="shared" si="4"/>
        <v xml:space="preserve">Business Continuity Training and Awareness SOP </v>
      </c>
      <c r="C44" s="213">
        <v>40</v>
      </c>
      <c r="D44" s="214" t="s">
        <v>71</v>
      </c>
      <c r="E44" s="208" t="s">
        <v>797</v>
      </c>
      <c r="F44" s="175" t="s">
        <v>276</v>
      </c>
      <c r="G44" s="175" t="s">
        <v>737</v>
      </c>
      <c r="H44" s="181">
        <f>INDEX('B. Maturity Model Grading'!$I$4:$I$33,MATCH(AJ44,'B. Maturity Model Grading'!$H$4:$H$33,0))</f>
        <v>0.97530864197530864</v>
      </c>
      <c r="I44" s="76"/>
      <c r="J44" s="76"/>
      <c r="K44" s="76"/>
      <c r="L44" s="76">
        <v>1</v>
      </c>
      <c r="M44" s="76"/>
      <c r="N44" s="76"/>
      <c r="O44" s="76"/>
      <c r="P44" s="76" cm="1">
        <f t="array" ref="P44">_xlfn.SWITCH(F44,"High",1,"Medium",0.5,"Low",0.25,0)</f>
        <v>0.5</v>
      </c>
      <c r="Q44" s="209">
        <f t="shared" si="6"/>
        <v>0.14285714285714285</v>
      </c>
      <c r="R44" s="209" cm="1">
        <f t="array" ref="R44">_xlfn.IFS(H44&lt;=0.4,0.4,H44&lt;=0.6,0.6,H44&lt;=0.8,0.8,H44&lt;=1,1)</f>
        <v>1</v>
      </c>
      <c r="S44" s="210" cm="1">
        <f t="array" ref="S44">P44*Q44*R44/MAX($P$5:$P$86*$Q$5:$Q$86*$R$5:$R$86)</f>
        <v>7.1428571428571425E-2</v>
      </c>
      <c r="T44" s="275"/>
      <c r="U44" s="275"/>
      <c r="V44" s="275"/>
      <c r="W44" s="275"/>
      <c r="X44" s="275"/>
      <c r="Y44" s="178"/>
      <c r="Z44" s="178"/>
      <c r="AA44" s="255"/>
      <c r="AB44" s="255"/>
      <c r="AC44" s="255"/>
      <c r="AD44" s="255"/>
      <c r="AE44" s="255"/>
      <c r="AF44" s="211">
        <f t="shared" si="7"/>
        <v>0</v>
      </c>
      <c r="AG44" s="98" t="s">
        <v>71</v>
      </c>
      <c r="AH44" s="99">
        <v>498</v>
      </c>
      <c r="AI44" s="100" t="s">
        <v>367</v>
      </c>
      <c r="AJ44" s="100" t="s">
        <v>200</v>
      </c>
      <c r="AK44" s="100" t="s">
        <v>798</v>
      </c>
      <c r="AL44" s="100">
        <v>6</v>
      </c>
      <c r="AM44" s="100">
        <v>3</v>
      </c>
      <c r="AN44" s="101">
        <v>8</v>
      </c>
    </row>
    <row r="45" spans="1:40" ht="69.599999999999994" customHeight="1" x14ac:dyDescent="0.25">
      <c r="A45" s="342"/>
      <c r="B45" s="344" t="str">
        <f t="shared" si="4"/>
        <v>Business Impact Analysis (BIA)</v>
      </c>
      <c r="C45" s="213">
        <v>41</v>
      </c>
      <c r="D45" s="214" t="s">
        <v>72</v>
      </c>
      <c r="E45" s="208" t="s">
        <v>799</v>
      </c>
      <c r="F45" s="175" t="s">
        <v>268</v>
      </c>
      <c r="G45" s="175" t="s">
        <v>419</v>
      </c>
      <c r="H45" s="181">
        <f>INDEX('B. Maturity Model Grading'!$I$4:$I$33,MATCH(AJ45,'B. Maturity Model Grading'!$H$4:$H$33,0))</f>
        <v>0.97530864197530864</v>
      </c>
      <c r="I45" s="76">
        <v>1</v>
      </c>
      <c r="J45" s="76">
        <v>1</v>
      </c>
      <c r="K45" s="76">
        <v>1</v>
      </c>
      <c r="L45" s="76">
        <v>1</v>
      </c>
      <c r="M45" s="76">
        <v>1</v>
      </c>
      <c r="N45" s="76"/>
      <c r="O45" s="76"/>
      <c r="P45" s="76" cm="1">
        <f t="array" ref="P45">_xlfn.SWITCH(F45,"High",1,"Medium",0.5,"Low",0.25,0)</f>
        <v>1</v>
      </c>
      <c r="Q45" s="209">
        <f t="shared" si="6"/>
        <v>0.7142857142857143</v>
      </c>
      <c r="R45" s="209" cm="1">
        <f t="array" ref="R45">_xlfn.IFS(H45&lt;=0.4,0.4,H45&lt;=0.6,0.6,H45&lt;=0.8,0.8,H45&lt;=1,1)</f>
        <v>1</v>
      </c>
      <c r="S45" s="210" cm="1">
        <f t="array" ref="S45">P45*Q45*R45/MAX($P$5:$P$86*$Q$5:$Q$86*$R$5:$R$86)</f>
        <v>0.7142857142857143</v>
      </c>
      <c r="T45" s="275"/>
      <c r="U45" s="275"/>
      <c r="V45" s="275"/>
      <c r="W45" s="275"/>
      <c r="X45" s="275"/>
      <c r="Y45" s="178"/>
      <c r="Z45" s="178"/>
      <c r="AA45" s="255"/>
      <c r="AB45" s="255"/>
      <c r="AC45" s="255"/>
      <c r="AD45" s="255"/>
      <c r="AE45" s="255"/>
      <c r="AF45" s="211">
        <f t="shared" si="7"/>
        <v>0</v>
      </c>
      <c r="AG45" s="98" t="s">
        <v>72</v>
      </c>
      <c r="AH45" s="99">
        <v>160</v>
      </c>
      <c r="AI45" s="100" t="s">
        <v>367</v>
      </c>
      <c r="AJ45" s="100" t="s">
        <v>200</v>
      </c>
      <c r="AK45" s="100" t="s">
        <v>800</v>
      </c>
      <c r="AL45" s="100">
        <v>6</v>
      </c>
      <c r="AM45" s="100">
        <v>3</v>
      </c>
      <c r="AN45" s="101">
        <v>11</v>
      </c>
    </row>
    <row r="46" spans="1:40" ht="54" x14ac:dyDescent="0.25">
      <c r="A46" s="342"/>
      <c r="B46" s="347"/>
      <c r="C46" s="213">
        <v>42</v>
      </c>
      <c r="D46" s="214" t="s">
        <v>72</v>
      </c>
      <c r="E46" s="208" t="s">
        <v>801</v>
      </c>
      <c r="F46" s="175" t="s">
        <v>268</v>
      </c>
      <c r="G46" s="175" t="s">
        <v>419</v>
      </c>
      <c r="H46" s="181">
        <f>INDEX('B. Maturity Model Grading'!$I$4:$I$33,MATCH(AJ46,'B. Maturity Model Grading'!$H$4:$H$33,0))</f>
        <v>0.97530864197530864</v>
      </c>
      <c r="I46" s="76">
        <v>1</v>
      </c>
      <c r="J46" s="76">
        <v>1</v>
      </c>
      <c r="K46" s="76">
        <v>1</v>
      </c>
      <c r="L46" s="76"/>
      <c r="M46" s="76"/>
      <c r="N46" s="76"/>
      <c r="O46" s="76"/>
      <c r="P46" s="76" cm="1">
        <f t="array" ref="P46">_xlfn.SWITCH(F46,"High",1,"Medium",0.5,"Low",0.25,0)</f>
        <v>1</v>
      </c>
      <c r="Q46" s="209">
        <f t="shared" si="6"/>
        <v>0.42857142857142855</v>
      </c>
      <c r="R46" s="209" cm="1">
        <f t="array" ref="R46">_xlfn.IFS(H46&lt;=0.4,0.4,H46&lt;=0.6,0.6,H46&lt;=0.8,0.8,H46&lt;=1,1)</f>
        <v>1</v>
      </c>
      <c r="S46" s="210" cm="1">
        <f t="array" ref="S46">P46*Q46*R46/MAX($P$5:$P$86*$Q$5:$Q$86*$R$5:$R$86)</f>
        <v>0.42857142857142855</v>
      </c>
      <c r="T46" s="275"/>
      <c r="U46" s="275"/>
      <c r="V46" s="275"/>
      <c r="W46" s="275"/>
      <c r="X46" s="275"/>
      <c r="Y46" s="178"/>
      <c r="Z46" s="178"/>
      <c r="AA46" s="255"/>
      <c r="AB46" s="255"/>
      <c r="AC46" s="255"/>
      <c r="AD46" s="255"/>
      <c r="AE46" s="255"/>
      <c r="AF46" s="211">
        <f t="shared" si="7"/>
        <v>0</v>
      </c>
      <c r="AG46" s="98" t="s">
        <v>72</v>
      </c>
      <c r="AH46" s="99">
        <v>161</v>
      </c>
      <c r="AI46" s="100" t="s">
        <v>367</v>
      </c>
      <c r="AJ46" s="100" t="s">
        <v>200</v>
      </c>
      <c r="AK46" s="100" t="s">
        <v>800</v>
      </c>
      <c r="AL46" s="100">
        <v>6</v>
      </c>
      <c r="AM46" s="100">
        <v>3</v>
      </c>
      <c r="AN46" s="101">
        <v>11</v>
      </c>
    </row>
    <row r="47" spans="1:40" ht="72" x14ac:dyDescent="0.25">
      <c r="A47" s="342"/>
      <c r="B47" s="344" t="str">
        <f t="shared" si="4"/>
        <v>Continuous Improvement and Lessons Learned</v>
      </c>
      <c r="C47" s="213">
        <v>43</v>
      </c>
      <c r="D47" s="214" t="s">
        <v>72</v>
      </c>
      <c r="E47" s="208" t="s">
        <v>802</v>
      </c>
      <c r="F47" s="175" t="s">
        <v>268</v>
      </c>
      <c r="G47" s="175" t="s">
        <v>428</v>
      </c>
      <c r="H47" s="181">
        <f>INDEX('B. Maturity Model Grading'!$I$4:$I$33,MATCH(AJ47,'B. Maturity Model Grading'!$H$4:$H$33,0))</f>
        <v>0.97530864197530864</v>
      </c>
      <c r="I47" s="76">
        <v>1</v>
      </c>
      <c r="J47" s="76">
        <v>1</v>
      </c>
      <c r="K47" s="76">
        <v>1</v>
      </c>
      <c r="L47" s="76">
        <v>1</v>
      </c>
      <c r="M47" s="76">
        <v>1</v>
      </c>
      <c r="N47" s="76">
        <v>1</v>
      </c>
      <c r="O47" s="76"/>
      <c r="P47" s="76" cm="1">
        <f t="array" ref="P47">_xlfn.SWITCH(F47,"High",1,"Medium",0.5,"Low",0.25,0)</f>
        <v>1</v>
      </c>
      <c r="Q47" s="209">
        <f t="shared" si="6"/>
        <v>0.8571428571428571</v>
      </c>
      <c r="R47" s="209" cm="1">
        <f t="array" ref="R47">_xlfn.IFS(H47&lt;=0.4,0.4,H47&lt;=0.6,0.6,H47&lt;=0.8,0.8,H47&lt;=1,1)</f>
        <v>1</v>
      </c>
      <c r="S47" s="210" cm="1">
        <f t="array" ref="S47">P47*Q47*R47/MAX($P$5:$P$86*$Q$5:$Q$86*$R$5:$R$86)</f>
        <v>0.8571428571428571</v>
      </c>
      <c r="T47" s="275"/>
      <c r="U47" s="275"/>
      <c r="V47" s="275"/>
      <c r="W47" s="275"/>
      <c r="X47" s="275"/>
      <c r="Y47" s="178"/>
      <c r="Z47" s="178"/>
      <c r="AA47" s="255"/>
      <c r="AB47" s="255"/>
      <c r="AC47" s="255"/>
      <c r="AD47" s="255"/>
      <c r="AE47" s="255"/>
      <c r="AF47" s="211">
        <f t="shared" si="7"/>
        <v>0</v>
      </c>
      <c r="AG47" s="98" t="s">
        <v>72</v>
      </c>
      <c r="AH47" s="99">
        <v>164</v>
      </c>
      <c r="AI47" s="100" t="s">
        <v>367</v>
      </c>
      <c r="AJ47" s="100" t="s">
        <v>200</v>
      </c>
      <c r="AK47" s="100" t="s">
        <v>803</v>
      </c>
      <c r="AL47" s="100">
        <v>6</v>
      </c>
      <c r="AM47" s="100">
        <v>3</v>
      </c>
      <c r="AN47" s="101">
        <v>13</v>
      </c>
    </row>
    <row r="48" spans="1:40" ht="54" x14ac:dyDescent="0.25">
      <c r="A48" s="342"/>
      <c r="B48" s="347"/>
      <c r="C48" s="213">
        <v>44</v>
      </c>
      <c r="D48" s="214" t="s">
        <v>72</v>
      </c>
      <c r="E48" s="208" t="s">
        <v>774</v>
      </c>
      <c r="F48" s="175" t="s">
        <v>268</v>
      </c>
      <c r="G48" s="175" t="s">
        <v>428</v>
      </c>
      <c r="H48" s="181">
        <f>INDEX('B. Maturity Model Grading'!$I$4:$I$33,MATCH(AJ48,'B. Maturity Model Grading'!$H$4:$H$33,0))</f>
        <v>0.97530864197530864</v>
      </c>
      <c r="I48" s="76">
        <v>1</v>
      </c>
      <c r="J48" s="76">
        <v>1</v>
      </c>
      <c r="K48" s="76">
        <v>1</v>
      </c>
      <c r="L48" s="76">
        <v>1</v>
      </c>
      <c r="M48" s="76">
        <v>1</v>
      </c>
      <c r="N48" s="76">
        <v>1</v>
      </c>
      <c r="O48" s="76"/>
      <c r="P48" s="76" cm="1">
        <f t="array" ref="P48">_xlfn.SWITCH(F48,"High",1,"Medium",0.5,"Low",0.25,0)</f>
        <v>1</v>
      </c>
      <c r="Q48" s="209">
        <f t="shared" si="6"/>
        <v>0.8571428571428571</v>
      </c>
      <c r="R48" s="209" cm="1">
        <f t="array" ref="R48">_xlfn.IFS(H48&lt;=0.4,0.4,H48&lt;=0.6,0.6,H48&lt;=0.8,0.8,H48&lt;=1,1)</f>
        <v>1</v>
      </c>
      <c r="S48" s="210" cm="1">
        <f t="array" ref="S48">P48*Q48*R48/MAX($P$5:$P$86*$Q$5:$Q$86*$R$5:$R$86)</f>
        <v>0.8571428571428571</v>
      </c>
      <c r="T48" s="275"/>
      <c r="U48" s="275"/>
      <c r="V48" s="275"/>
      <c r="W48" s="275"/>
      <c r="X48" s="275"/>
      <c r="Y48" s="178"/>
      <c r="Z48" s="178"/>
      <c r="AA48" s="255"/>
      <c r="AB48" s="255"/>
      <c r="AC48" s="255"/>
      <c r="AD48" s="255"/>
      <c r="AE48" s="255"/>
      <c r="AF48" s="211">
        <f t="shared" si="7"/>
        <v>0</v>
      </c>
      <c r="AG48" s="98" t="s">
        <v>72</v>
      </c>
      <c r="AH48" s="99">
        <v>165</v>
      </c>
      <c r="AI48" s="100" t="s">
        <v>367</v>
      </c>
      <c r="AJ48" s="100" t="s">
        <v>200</v>
      </c>
      <c r="AK48" s="100" t="s">
        <v>803</v>
      </c>
      <c r="AL48" s="100">
        <v>6</v>
      </c>
      <c r="AM48" s="100">
        <v>3</v>
      </c>
      <c r="AN48" s="101">
        <v>13</v>
      </c>
    </row>
    <row r="49" spans="1:40" ht="90" x14ac:dyDescent="0.25">
      <c r="A49" s="342"/>
      <c r="B49" s="344" t="str">
        <f t="shared" si="4"/>
        <v>Business Continuity Planning</v>
      </c>
      <c r="C49" s="213">
        <v>45</v>
      </c>
      <c r="D49" s="214" t="s">
        <v>73</v>
      </c>
      <c r="E49" s="208" t="s">
        <v>804</v>
      </c>
      <c r="F49" s="175" t="s">
        <v>268</v>
      </c>
      <c r="G49" s="175" t="s">
        <v>428</v>
      </c>
      <c r="H49" s="181">
        <f>INDEX('B. Maturity Model Grading'!$I$4:$I$33,MATCH(AJ49,'B. Maturity Model Grading'!$H$4:$H$33,0))</f>
        <v>0.97530864197530864</v>
      </c>
      <c r="I49" s="76">
        <v>1</v>
      </c>
      <c r="J49" s="76">
        <v>1</v>
      </c>
      <c r="K49" s="76">
        <v>1</v>
      </c>
      <c r="L49" s="76">
        <v>1</v>
      </c>
      <c r="M49" s="76">
        <v>1</v>
      </c>
      <c r="N49" s="76">
        <v>1</v>
      </c>
      <c r="O49" s="76">
        <v>1</v>
      </c>
      <c r="P49" s="76" cm="1">
        <f t="array" ref="P49">_xlfn.SWITCH(F49,"High",1,"Medium",0.5,"Low",0.25,0)</f>
        <v>1</v>
      </c>
      <c r="Q49" s="209">
        <f t="shared" si="6"/>
        <v>1</v>
      </c>
      <c r="R49" s="209" cm="1">
        <f t="array" ref="R49">_xlfn.IFS(H49&lt;=0.4,0.4,H49&lt;=0.6,0.6,H49&lt;=0.8,0.8,H49&lt;=1,1)</f>
        <v>1</v>
      </c>
      <c r="S49" s="210" cm="1">
        <f t="array" ref="S49">P49*Q49*R49/MAX($P$5:$P$86*$Q$5:$Q$86*$R$5:$R$86)</f>
        <v>1</v>
      </c>
      <c r="T49" s="177"/>
      <c r="U49" s="177"/>
      <c r="V49" s="177"/>
      <c r="W49" s="177"/>
      <c r="X49" s="177"/>
      <c r="Y49" s="178"/>
      <c r="Z49" s="178"/>
      <c r="AA49" s="255"/>
      <c r="AB49" s="255"/>
      <c r="AC49" s="255"/>
      <c r="AD49" s="255"/>
      <c r="AE49" s="255"/>
      <c r="AF49" s="211">
        <f t="shared" si="7"/>
        <v>0</v>
      </c>
      <c r="AG49" s="98" t="s">
        <v>73</v>
      </c>
      <c r="AH49" s="102">
        <v>261</v>
      </c>
      <c r="AI49" s="100" t="s">
        <v>367</v>
      </c>
      <c r="AJ49" s="100" t="s">
        <v>200</v>
      </c>
      <c r="AK49" s="100" t="s">
        <v>805</v>
      </c>
      <c r="AL49" s="100">
        <v>6</v>
      </c>
      <c r="AM49" s="100">
        <v>3</v>
      </c>
      <c r="AN49" s="101">
        <v>14</v>
      </c>
    </row>
    <row r="50" spans="1:40" ht="54" x14ac:dyDescent="0.25">
      <c r="A50" s="342"/>
      <c r="B50" s="348"/>
      <c r="C50" s="213">
        <v>46</v>
      </c>
      <c r="D50" s="214" t="s">
        <v>73</v>
      </c>
      <c r="E50" s="208" t="s">
        <v>806</v>
      </c>
      <c r="F50" s="175" t="s">
        <v>268</v>
      </c>
      <c r="G50" s="175" t="s">
        <v>428</v>
      </c>
      <c r="H50" s="181">
        <f>INDEX('B. Maturity Model Grading'!$I$4:$I$33,MATCH(AJ50,'B. Maturity Model Grading'!$H$4:$H$33,0))</f>
        <v>0.97530864197530864</v>
      </c>
      <c r="I50" s="76"/>
      <c r="J50" s="76">
        <v>1</v>
      </c>
      <c r="K50" s="76"/>
      <c r="L50" s="76">
        <v>1</v>
      </c>
      <c r="M50" s="76"/>
      <c r="N50" s="76"/>
      <c r="O50" s="76"/>
      <c r="P50" s="76" cm="1">
        <f t="array" ref="P50">_xlfn.SWITCH(F50,"High",1,"Medium",0.5,"Low",0.25,0)</f>
        <v>1</v>
      </c>
      <c r="Q50" s="209">
        <f t="shared" si="6"/>
        <v>0.2857142857142857</v>
      </c>
      <c r="R50" s="209" cm="1">
        <f t="array" ref="R50">_xlfn.IFS(H50&lt;=0.4,0.4,H50&lt;=0.6,0.6,H50&lt;=0.8,0.8,H50&lt;=1,1)</f>
        <v>1</v>
      </c>
      <c r="S50" s="210" cm="1">
        <f t="array" ref="S50">P50*Q50*R50/MAX($P$5:$P$86*$Q$5:$Q$86*$R$5:$R$86)</f>
        <v>0.2857142857142857</v>
      </c>
      <c r="T50" s="177"/>
      <c r="U50" s="177"/>
      <c r="V50" s="177"/>
      <c r="W50" s="177"/>
      <c r="X50" s="177"/>
      <c r="Y50" s="178"/>
      <c r="Z50" s="178"/>
      <c r="AA50" s="255"/>
      <c r="AB50" s="255"/>
      <c r="AC50" s="255"/>
      <c r="AD50" s="255"/>
      <c r="AE50" s="255"/>
      <c r="AF50" s="211">
        <f t="shared" si="7"/>
        <v>0</v>
      </c>
      <c r="AG50" s="98" t="s">
        <v>73</v>
      </c>
      <c r="AH50" s="102">
        <v>262</v>
      </c>
      <c r="AI50" s="100" t="s">
        <v>367</v>
      </c>
      <c r="AJ50" s="100" t="s">
        <v>200</v>
      </c>
      <c r="AK50" s="100" t="s">
        <v>805</v>
      </c>
      <c r="AL50" s="100">
        <v>6</v>
      </c>
      <c r="AM50" s="100">
        <v>3</v>
      </c>
      <c r="AN50" s="101">
        <v>14</v>
      </c>
    </row>
    <row r="51" spans="1:40" ht="36" x14ac:dyDescent="0.25">
      <c r="A51" s="342"/>
      <c r="B51" s="348"/>
      <c r="C51" s="213">
        <v>47</v>
      </c>
      <c r="D51" s="214" t="s">
        <v>73</v>
      </c>
      <c r="E51" s="208" t="s">
        <v>807</v>
      </c>
      <c r="F51" s="175" t="s">
        <v>268</v>
      </c>
      <c r="G51" s="175" t="s">
        <v>428</v>
      </c>
      <c r="H51" s="181">
        <f>INDEX('B. Maturity Model Grading'!$I$4:$I$33,MATCH(AJ51,'B. Maturity Model Grading'!$H$4:$H$33,0))</f>
        <v>0.97530864197530864</v>
      </c>
      <c r="I51" s="76">
        <v>1</v>
      </c>
      <c r="J51" s="76">
        <v>1</v>
      </c>
      <c r="K51" s="76">
        <v>1</v>
      </c>
      <c r="L51" s="76">
        <v>1</v>
      </c>
      <c r="M51" s="76">
        <v>1</v>
      </c>
      <c r="N51" s="76">
        <v>1</v>
      </c>
      <c r="O51" s="76">
        <v>1</v>
      </c>
      <c r="P51" s="76" cm="1">
        <f t="array" ref="P51">_xlfn.SWITCH(F51,"High",1,"Medium",0.5,"Low",0.25,0)</f>
        <v>1</v>
      </c>
      <c r="Q51" s="209">
        <f t="shared" si="6"/>
        <v>1</v>
      </c>
      <c r="R51" s="209" cm="1">
        <f t="array" ref="R51">_xlfn.IFS(H51&lt;=0.4,0.4,H51&lt;=0.6,0.6,H51&lt;=0.8,0.8,H51&lt;=1,1)</f>
        <v>1</v>
      </c>
      <c r="S51" s="210" cm="1">
        <f t="array" ref="S51">P51*Q51*R51/MAX($P$5:$P$86*$Q$5:$Q$86*$R$5:$R$86)</f>
        <v>1</v>
      </c>
      <c r="T51" s="177"/>
      <c r="U51" s="177"/>
      <c r="V51" s="177"/>
      <c r="W51" s="177"/>
      <c r="X51" s="177"/>
      <c r="Y51" s="178"/>
      <c r="Z51" s="178"/>
      <c r="AA51" s="255"/>
      <c r="AB51" s="255"/>
      <c r="AC51" s="255"/>
      <c r="AD51" s="255"/>
      <c r="AE51" s="255"/>
      <c r="AF51" s="211">
        <f t="shared" si="7"/>
        <v>0</v>
      </c>
      <c r="AG51" s="98" t="s">
        <v>73</v>
      </c>
      <c r="AH51" s="102">
        <v>263</v>
      </c>
      <c r="AI51" s="100" t="s">
        <v>367</v>
      </c>
      <c r="AJ51" s="100" t="s">
        <v>200</v>
      </c>
      <c r="AK51" s="100" t="s">
        <v>805</v>
      </c>
      <c r="AL51" s="100">
        <v>6</v>
      </c>
      <c r="AM51" s="100">
        <v>3</v>
      </c>
      <c r="AN51" s="101">
        <v>14</v>
      </c>
    </row>
    <row r="52" spans="1:40" ht="72" x14ac:dyDescent="0.25">
      <c r="A52" s="342"/>
      <c r="B52" s="347"/>
      <c r="C52" s="213">
        <v>48</v>
      </c>
      <c r="D52" s="214" t="s">
        <v>72</v>
      </c>
      <c r="E52" s="208" t="s">
        <v>808</v>
      </c>
      <c r="F52" s="175" t="s">
        <v>268</v>
      </c>
      <c r="G52" s="175" t="s">
        <v>428</v>
      </c>
      <c r="H52" s="181">
        <f>INDEX('B. Maturity Model Grading'!$I$4:$I$33,MATCH(AJ52,'B. Maturity Model Grading'!$H$4:$H$33,0))</f>
        <v>0.97530864197530864</v>
      </c>
      <c r="I52" s="76">
        <v>1</v>
      </c>
      <c r="J52" s="76">
        <v>1</v>
      </c>
      <c r="K52" s="76">
        <v>1</v>
      </c>
      <c r="L52" s="76">
        <v>1</v>
      </c>
      <c r="M52" s="76">
        <v>1</v>
      </c>
      <c r="N52" s="76">
        <v>1</v>
      </c>
      <c r="O52" s="76">
        <v>1</v>
      </c>
      <c r="P52" s="76" cm="1">
        <f t="array" ref="P52">_xlfn.SWITCH(F52,"High",1,"Medium",0.5,"Low",0.25,0)</f>
        <v>1</v>
      </c>
      <c r="Q52" s="209">
        <f t="shared" si="6"/>
        <v>1</v>
      </c>
      <c r="R52" s="209" cm="1">
        <f t="array" ref="R52">_xlfn.IFS(H52&lt;=0.4,0.4,H52&lt;=0.6,0.6,H52&lt;=0.8,0.8,H52&lt;=1,1)</f>
        <v>1</v>
      </c>
      <c r="S52" s="210" cm="1">
        <f t="array" ref="S52">P52*Q52*R52/MAX($P$5:$P$86*$Q$5:$Q$86*$R$5:$R$86)</f>
        <v>1</v>
      </c>
      <c r="T52" s="177"/>
      <c r="U52" s="177"/>
      <c r="V52" s="177"/>
      <c r="W52" s="177"/>
      <c r="X52" s="177"/>
      <c r="Y52" s="178"/>
      <c r="Z52" s="178"/>
      <c r="AA52" s="255"/>
      <c r="AB52" s="255"/>
      <c r="AC52" s="255"/>
      <c r="AD52" s="255"/>
      <c r="AE52" s="255"/>
      <c r="AF52" s="211">
        <f t="shared" si="7"/>
        <v>0</v>
      </c>
      <c r="AG52" s="98" t="s">
        <v>72</v>
      </c>
      <c r="AH52" s="102">
        <v>264</v>
      </c>
      <c r="AI52" s="100" t="s">
        <v>367</v>
      </c>
      <c r="AJ52" s="100" t="s">
        <v>200</v>
      </c>
      <c r="AK52" s="100" t="s">
        <v>805</v>
      </c>
      <c r="AL52" s="100">
        <v>6</v>
      </c>
      <c r="AM52" s="100">
        <v>3</v>
      </c>
      <c r="AN52" s="101">
        <v>14</v>
      </c>
    </row>
    <row r="53" spans="1:40" ht="72" x14ac:dyDescent="0.25">
      <c r="A53" s="342"/>
      <c r="B53" s="295" t="str">
        <f t="shared" si="4"/>
        <v>Risk Assessment and Mitigation</v>
      </c>
      <c r="C53" s="213">
        <v>49</v>
      </c>
      <c r="D53" s="214" t="s">
        <v>73</v>
      </c>
      <c r="E53" s="208" t="s">
        <v>809</v>
      </c>
      <c r="F53" s="175" t="s">
        <v>268</v>
      </c>
      <c r="G53" s="175" t="s">
        <v>428</v>
      </c>
      <c r="H53" s="181">
        <f>INDEX('B. Maturity Model Grading'!$I$4:$I$33,MATCH(AJ53,'B. Maturity Model Grading'!$H$4:$H$33,0))</f>
        <v>0.97530864197530864</v>
      </c>
      <c r="I53" s="76">
        <v>1</v>
      </c>
      <c r="J53" s="76">
        <v>1</v>
      </c>
      <c r="K53" s="76">
        <v>1</v>
      </c>
      <c r="L53" s="76">
        <v>1</v>
      </c>
      <c r="M53" s="76">
        <v>1</v>
      </c>
      <c r="N53" s="76"/>
      <c r="O53" s="76"/>
      <c r="P53" s="76" cm="1">
        <f t="array" ref="P53">_xlfn.SWITCH(F53,"High",1,"Medium",0.5,"Low",0.25,0)</f>
        <v>1</v>
      </c>
      <c r="Q53" s="209">
        <f t="shared" ref="Q53:Q81" si="8">SUMPRODUCT(I53:O53,$I$3:$O$3)/SUM($I$3:$O$3)</f>
        <v>0.7142857142857143</v>
      </c>
      <c r="R53" s="209" cm="1">
        <f t="array" ref="R53">_xlfn.IFS(H53&lt;=0.4,0.4,H53&lt;=0.6,0.6,H53&lt;=0.8,0.8,H53&lt;=1,1)</f>
        <v>1</v>
      </c>
      <c r="S53" s="210" cm="1">
        <f t="array" ref="S53">P53*Q53*R53/MAX($P$5:$P$86*$Q$5:$Q$86*$R$5:$R$86)</f>
        <v>0.7142857142857143</v>
      </c>
      <c r="T53" s="177"/>
      <c r="U53" s="177"/>
      <c r="V53" s="177"/>
      <c r="W53" s="177"/>
      <c r="X53" s="177"/>
      <c r="Y53" s="178"/>
      <c r="Z53" s="178"/>
      <c r="AA53" s="255"/>
      <c r="AB53" s="255"/>
      <c r="AC53" s="255"/>
      <c r="AD53" s="255"/>
      <c r="AE53" s="255"/>
      <c r="AF53" s="211">
        <f t="shared" ref="AF53:AF81" si="9">IFERROR(S53*Y53,"N/A")</f>
        <v>0</v>
      </c>
      <c r="AG53" s="98" t="s">
        <v>73</v>
      </c>
      <c r="AH53" s="102">
        <v>267</v>
      </c>
      <c r="AI53" s="100" t="s">
        <v>367</v>
      </c>
      <c r="AJ53" s="100" t="s">
        <v>200</v>
      </c>
      <c r="AK53" s="100" t="s">
        <v>810</v>
      </c>
      <c r="AL53" s="100">
        <v>6</v>
      </c>
      <c r="AM53" s="100">
        <v>3</v>
      </c>
      <c r="AN53" s="101">
        <v>15</v>
      </c>
    </row>
    <row r="54" spans="1:40" ht="72" x14ac:dyDescent="0.25">
      <c r="A54" s="342"/>
      <c r="B54" s="344" t="str">
        <f t="shared" si="4"/>
        <v>Incident Response and Crisis Management</v>
      </c>
      <c r="C54" s="213">
        <v>50</v>
      </c>
      <c r="D54" s="214" t="s">
        <v>73</v>
      </c>
      <c r="E54" s="208" t="s">
        <v>811</v>
      </c>
      <c r="F54" s="175" t="s">
        <v>268</v>
      </c>
      <c r="G54" s="175" t="s">
        <v>428</v>
      </c>
      <c r="H54" s="181">
        <f>INDEX('B. Maturity Model Grading'!$I$4:$I$33,MATCH(AJ54,'B. Maturity Model Grading'!$H$4:$H$33,0))</f>
        <v>0.97530864197530864</v>
      </c>
      <c r="I54" s="76">
        <v>1</v>
      </c>
      <c r="J54" s="76">
        <v>1</v>
      </c>
      <c r="K54" s="76">
        <v>1</v>
      </c>
      <c r="L54" s="76">
        <v>1</v>
      </c>
      <c r="M54" s="76">
        <v>1</v>
      </c>
      <c r="N54" s="76"/>
      <c r="O54" s="76"/>
      <c r="P54" s="76" cm="1">
        <f t="array" ref="P54">_xlfn.SWITCH(F54,"High",1,"Medium",0.5,"Low",0.25,0)</f>
        <v>1</v>
      </c>
      <c r="Q54" s="209">
        <f t="shared" si="8"/>
        <v>0.7142857142857143</v>
      </c>
      <c r="R54" s="209" cm="1">
        <f t="array" ref="R54">_xlfn.IFS(H54&lt;=0.4,0.4,H54&lt;=0.6,0.6,H54&lt;=0.8,0.8,H54&lt;=1,1)</f>
        <v>1</v>
      </c>
      <c r="S54" s="210" cm="1">
        <f t="array" ref="S54">P54*Q54*R54/MAX($P$5:$P$86*$Q$5:$Q$86*$R$5:$R$86)</f>
        <v>0.7142857142857143</v>
      </c>
      <c r="T54" s="177"/>
      <c r="U54" s="177"/>
      <c r="V54" s="177"/>
      <c r="W54" s="177"/>
      <c r="X54" s="177"/>
      <c r="Y54" s="178"/>
      <c r="Z54" s="178"/>
      <c r="AA54" s="255"/>
      <c r="AB54" s="255"/>
      <c r="AC54" s="255"/>
      <c r="AD54" s="255"/>
      <c r="AE54" s="255"/>
      <c r="AF54" s="211">
        <f t="shared" si="9"/>
        <v>0</v>
      </c>
      <c r="AG54" s="98" t="s">
        <v>73</v>
      </c>
      <c r="AH54" s="102">
        <v>268</v>
      </c>
      <c r="AI54" s="100" t="s">
        <v>367</v>
      </c>
      <c r="AJ54" s="100" t="s">
        <v>200</v>
      </c>
      <c r="AK54" s="100" t="s">
        <v>812</v>
      </c>
      <c r="AL54" s="100">
        <v>6</v>
      </c>
      <c r="AM54" s="100">
        <v>3</v>
      </c>
      <c r="AN54" s="101">
        <v>16</v>
      </c>
    </row>
    <row r="55" spans="1:40" ht="54" x14ac:dyDescent="0.25">
      <c r="A55" s="342"/>
      <c r="B55" s="347"/>
      <c r="C55" s="213">
        <v>51</v>
      </c>
      <c r="D55" s="214" t="s">
        <v>72</v>
      </c>
      <c r="E55" s="208" t="s">
        <v>813</v>
      </c>
      <c r="F55" s="175" t="s">
        <v>268</v>
      </c>
      <c r="G55" s="175" t="s">
        <v>428</v>
      </c>
      <c r="H55" s="181">
        <f>INDEX('B. Maturity Model Grading'!$I$4:$I$33,MATCH(AJ55,'B. Maturity Model Grading'!$H$4:$H$33,0))</f>
        <v>0.97530864197530864</v>
      </c>
      <c r="I55" s="76">
        <v>1</v>
      </c>
      <c r="J55" s="76">
        <v>1</v>
      </c>
      <c r="K55" s="76">
        <v>1</v>
      </c>
      <c r="L55" s="76">
        <v>1</v>
      </c>
      <c r="M55" s="76">
        <v>1</v>
      </c>
      <c r="N55" s="76"/>
      <c r="O55" s="76"/>
      <c r="P55" s="76" cm="1">
        <f t="array" ref="P55">_xlfn.SWITCH(F55,"High",1,"Medium",0.5,"Low",0.25,0)</f>
        <v>1</v>
      </c>
      <c r="Q55" s="209">
        <f t="shared" si="8"/>
        <v>0.7142857142857143</v>
      </c>
      <c r="R55" s="209" cm="1">
        <f t="array" ref="R55">_xlfn.IFS(H55&lt;=0.4,0.4,H55&lt;=0.6,0.6,H55&lt;=0.8,0.8,H55&lt;=1,1)</f>
        <v>1</v>
      </c>
      <c r="S55" s="210" cm="1">
        <f t="array" ref="S55">P55*Q55*R55/MAX($P$5:$P$86*$Q$5:$Q$86*$R$5:$R$86)</f>
        <v>0.7142857142857143</v>
      </c>
      <c r="T55" s="177"/>
      <c r="U55" s="177"/>
      <c r="V55" s="177"/>
      <c r="W55" s="177"/>
      <c r="X55" s="177"/>
      <c r="Y55" s="178"/>
      <c r="Z55" s="178"/>
      <c r="AA55" s="255"/>
      <c r="AB55" s="255"/>
      <c r="AC55" s="255"/>
      <c r="AD55" s="255"/>
      <c r="AE55" s="255"/>
      <c r="AF55" s="211">
        <f t="shared" si="9"/>
        <v>0</v>
      </c>
      <c r="AG55" s="98" t="s">
        <v>72</v>
      </c>
      <c r="AH55" s="102">
        <v>269</v>
      </c>
      <c r="AI55" s="100" t="s">
        <v>367</v>
      </c>
      <c r="AJ55" s="100" t="s">
        <v>200</v>
      </c>
      <c r="AK55" s="100" t="s">
        <v>812</v>
      </c>
      <c r="AL55" s="100">
        <v>6</v>
      </c>
      <c r="AM55" s="100">
        <v>3</v>
      </c>
      <c r="AN55" s="101">
        <v>16</v>
      </c>
    </row>
    <row r="56" spans="1:40" ht="72" customHeight="1" x14ac:dyDescent="0.25">
      <c r="A56" s="342"/>
      <c r="B56" s="344" t="str">
        <f t="shared" si="4"/>
        <v>Resource Allocation and Recovery Strategies</v>
      </c>
      <c r="C56" s="213">
        <v>52</v>
      </c>
      <c r="D56" s="214" t="s">
        <v>73</v>
      </c>
      <c r="E56" s="208" t="s">
        <v>814</v>
      </c>
      <c r="F56" s="175" t="s">
        <v>268</v>
      </c>
      <c r="G56" s="175" t="s">
        <v>428</v>
      </c>
      <c r="H56" s="181">
        <f>INDEX('B. Maturity Model Grading'!$I$4:$I$33,MATCH(AJ56,'B. Maturity Model Grading'!$H$4:$H$33,0))</f>
        <v>0.97530864197530864</v>
      </c>
      <c r="I56" s="76">
        <v>1</v>
      </c>
      <c r="J56" s="76"/>
      <c r="K56" s="76">
        <v>1</v>
      </c>
      <c r="L56" s="76"/>
      <c r="M56" s="76"/>
      <c r="N56" s="76"/>
      <c r="O56" s="76"/>
      <c r="P56" s="76" cm="1">
        <f t="array" ref="P56">_xlfn.SWITCH(F56,"High",1,"Medium",0.5,"Low",0.25,0)</f>
        <v>1</v>
      </c>
      <c r="Q56" s="209">
        <f t="shared" si="8"/>
        <v>0.2857142857142857</v>
      </c>
      <c r="R56" s="209" cm="1">
        <f t="array" ref="R56">_xlfn.IFS(H56&lt;=0.4,0.4,H56&lt;=0.6,0.6,H56&lt;=0.8,0.8,H56&lt;=1,1)</f>
        <v>1</v>
      </c>
      <c r="S56" s="210" cm="1">
        <f t="array" ref="S56">P56*Q56*R56/MAX($P$5:$P$86*$Q$5:$Q$86*$R$5:$R$86)</f>
        <v>0.2857142857142857</v>
      </c>
      <c r="T56" s="279"/>
      <c r="U56" s="279"/>
      <c r="V56" s="279"/>
      <c r="W56" s="279"/>
      <c r="X56" s="279"/>
      <c r="Y56" s="178"/>
      <c r="Z56" s="178"/>
      <c r="AA56" s="255"/>
      <c r="AB56" s="255"/>
      <c r="AC56" s="255"/>
      <c r="AD56" s="255"/>
      <c r="AE56" s="255"/>
      <c r="AF56" s="211">
        <f t="shared" si="9"/>
        <v>0</v>
      </c>
      <c r="AG56" s="98" t="s">
        <v>73</v>
      </c>
      <c r="AH56" s="102">
        <v>270</v>
      </c>
      <c r="AI56" s="100" t="s">
        <v>367</v>
      </c>
      <c r="AJ56" s="100" t="s">
        <v>200</v>
      </c>
      <c r="AK56" s="100" t="s">
        <v>815</v>
      </c>
      <c r="AL56" s="100">
        <v>6</v>
      </c>
      <c r="AM56" s="100">
        <v>3</v>
      </c>
      <c r="AN56" s="101">
        <v>17</v>
      </c>
    </row>
    <row r="57" spans="1:40" ht="72" x14ac:dyDescent="0.25">
      <c r="A57" s="342"/>
      <c r="B57" s="347"/>
      <c r="C57" s="213">
        <v>53</v>
      </c>
      <c r="D57" s="214" t="s">
        <v>72</v>
      </c>
      <c r="E57" s="208" t="s">
        <v>816</v>
      </c>
      <c r="F57" s="175" t="s">
        <v>268</v>
      </c>
      <c r="G57" s="175" t="s">
        <v>428</v>
      </c>
      <c r="H57" s="181">
        <f>INDEX('B. Maturity Model Grading'!$I$4:$I$33,MATCH(AJ57,'B. Maturity Model Grading'!$H$4:$H$33,0))</f>
        <v>0.97530864197530864</v>
      </c>
      <c r="I57" s="76">
        <v>1</v>
      </c>
      <c r="J57" s="76"/>
      <c r="K57" s="76">
        <v>1</v>
      </c>
      <c r="L57" s="76"/>
      <c r="M57" s="76"/>
      <c r="N57" s="76"/>
      <c r="O57" s="76"/>
      <c r="P57" s="76" cm="1">
        <f t="array" ref="P57">_xlfn.SWITCH(F57,"High",1,"Medium",0.5,"Low",0.25,0)</f>
        <v>1</v>
      </c>
      <c r="Q57" s="209">
        <f t="shared" si="8"/>
        <v>0.2857142857142857</v>
      </c>
      <c r="R57" s="209" cm="1">
        <f t="array" ref="R57">_xlfn.IFS(H57&lt;=0.4,0.4,H57&lt;=0.6,0.6,H57&lt;=0.8,0.8,H57&lt;=1,1)</f>
        <v>1</v>
      </c>
      <c r="S57" s="210" cm="1">
        <f t="array" ref="S57">P57*Q57*R57/MAX($P$5:$P$86*$Q$5:$Q$86*$R$5:$R$86)</f>
        <v>0.2857142857142857</v>
      </c>
      <c r="T57" s="177"/>
      <c r="U57" s="177"/>
      <c r="V57" s="177"/>
      <c r="W57" s="177"/>
      <c r="X57" s="177"/>
      <c r="Y57" s="178"/>
      <c r="Z57" s="178"/>
      <c r="AA57" s="255"/>
      <c r="AB57" s="255"/>
      <c r="AC57" s="255"/>
      <c r="AD57" s="255"/>
      <c r="AE57" s="255"/>
      <c r="AF57" s="211">
        <f t="shared" si="9"/>
        <v>0</v>
      </c>
      <c r="AG57" s="98" t="s">
        <v>72</v>
      </c>
      <c r="AH57" s="102">
        <v>271</v>
      </c>
      <c r="AI57" s="100" t="s">
        <v>367</v>
      </c>
      <c r="AJ57" s="100" t="s">
        <v>200</v>
      </c>
      <c r="AK57" s="100" t="s">
        <v>815</v>
      </c>
      <c r="AL57" s="100">
        <v>6</v>
      </c>
      <c r="AM57" s="100">
        <v>3</v>
      </c>
      <c r="AN57" s="101">
        <v>17</v>
      </c>
    </row>
    <row r="58" spans="1:40" ht="90" x14ac:dyDescent="0.25">
      <c r="A58" s="343"/>
      <c r="B58" s="295" t="str">
        <f t="shared" si="4"/>
        <v>Communication and Stakeholder Engagement</v>
      </c>
      <c r="C58" s="213">
        <v>54</v>
      </c>
      <c r="D58" s="214" t="s">
        <v>72</v>
      </c>
      <c r="E58" s="208" t="s">
        <v>817</v>
      </c>
      <c r="F58" s="175" t="s">
        <v>268</v>
      </c>
      <c r="G58" s="175" t="s">
        <v>433</v>
      </c>
      <c r="H58" s="181">
        <f>INDEX('B. Maturity Model Grading'!$I$4:$I$33,MATCH(AJ58,'B. Maturity Model Grading'!$H$4:$H$33,0))</f>
        <v>0.97530864197530864</v>
      </c>
      <c r="I58" s="76"/>
      <c r="J58" s="76">
        <v>1</v>
      </c>
      <c r="K58" s="76"/>
      <c r="L58" s="76"/>
      <c r="M58" s="76"/>
      <c r="N58" s="76">
        <v>1</v>
      </c>
      <c r="O58" s="76">
        <v>1</v>
      </c>
      <c r="P58" s="76" cm="1">
        <f t="array" ref="P58">_xlfn.SWITCH(F58,"High",1,"Medium",0.5,"Low",0.25,0)</f>
        <v>1</v>
      </c>
      <c r="Q58" s="209">
        <f t="shared" si="8"/>
        <v>0.42857142857142855</v>
      </c>
      <c r="R58" s="209" cm="1">
        <f t="array" ref="R58">_xlfn.IFS(H58&lt;=0.4,0.4,H58&lt;=0.6,0.6,H58&lt;=0.8,0.8,H58&lt;=1,1)</f>
        <v>1</v>
      </c>
      <c r="S58" s="210" cm="1">
        <f t="array" ref="S58">P58*Q58*R58/MAX($P$5:$P$86*$Q$5:$Q$86*$R$5:$R$86)</f>
        <v>0.42857142857142855</v>
      </c>
      <c r="T58" s="279"/>
      <c r="U58" s="279"/>
      <c r="V58" s="279"/>
      <c r="W58" s="279"/>
      <c r="X58" s="279"/>
      <c r="Y58" s="178"/>
      <c r="Z58" s="178"/>
      <c r="AA58" s="255"/>
      <c r="AB58" s="255"/>
      <c r="AC58" s="255"/>
      <c r="AD58" s="255"/>
      <c r="AE58" s="255"/>
      <c r="AF58" s="211">
        <f t="shared" si="9"/>
        <v>0</v>
      </c>
      <c r="AG58" s="98" t="s">
        <v>72</v>
      </c>
      <c r="AH58" s="102">
        <v>273</v>
      </c>
      <c r="AI58" s="100" t="s">
        <v>367</v>
      </c>
      <c r="AJ58" s="100" t="s">
        <v>200</v>
      </c>
      <c r="AK58" s="100" t="s">
        <v>818</v>
      </c>
      <c r="AL58" s="100">
        <v>6</v>
      </c>
      <c r="AM58" s="100">
        <v>3</v>
      </c>
      <c r="AN58" s="101">
        <v>18</v>
      </c>
    </row>
    <row r="59" spans="1:40" ht="52.35" customHeight="1" x14ac:dyDescent="0.25">
      <c r="A59" s="341" t="str">
        <f t="shared" si="5"/>
        <v>Third-party Risk Management Practices And Standards</v>
      </c>
      <c r="B59" s="344" t="str">
        <f t="shared" si="4"/>
        <v xml:space="preserve">Due Diligence and Vendor Selection SOP </v>
      </c>
      <c r="C59" s="213">
        <v>55</v>
      </c>
      <c r="D59" s="214" t="s">
        <v>71</v>
      </c>
      <c r="E59" s="208" t="s">
        <v>819</v>
      </c>
      <c r="F59" s="175" t="s">
        <v>268</v>
      </c>
      <c r="G59" s="175" t="s">
        <v>428</v>
      </c>
      <c r="H59" s="181">
        <f>INDEX('B. Maturity Model Grading'!$I$4:$I$33,MATCH(AJ59,'B. Maturity Model Grading'!$H$4:$H$33,0))</f>
        <v>0.38271604938271603</v>
      </c>
      <c r="I59" s="76">
        <v>1</v>
      </c>
      <c r="J59" s="76">
        <v>1</v>
      </c>
      <c r="K59" s="76">
        <v>1</v>
      </c>
      <c r="L59" s="76">
        <v>1</v>
      </c>
      <c r="M59" s="76"/>
      <c r="N59" s="76">
        <v>1</v>
      </c>
      <c r="O59" s="76"/>
      <c r="P59" s="76" cm="1">
        <f t="array" ref="P59">_xlfn.SWITCH(F59,"High",1,"Medium",0.5,"Low",0.25,0)</f>
        <v>1</v>
      </c>
      <c r="Q59" s="209">
        <f t="shared" si="8"/>
        <v>0.7142857142857143</v>
      </c>
      <c r="R59" s="209" cm="1">
        <f t="array" ref="R59">_xlfn.IFS(H59&lt;=0.4,0.4,H59&lt;=0.6,0.6,H59&lt;=0.8,0.8,H59&lt;=1,1)</f>
        <v>0.4</v>
      </c>
      <c r="S59" s="210" cm="1">
        <f t="array" ref="S59">P59*Q59*R59/MAX($P$5:$P$86*$Q$5:$Q$86*$R$5:$R$86)</f>
        <v>0.28571428571428575</v>
      </c>
      <c r="T59" s="275"/>
      <c r="U59" s="275"/>
      <c r="V59" s="275"/>
      <c r="W59" s="275"/>
      <c r="X59" s="275"/>
      <c r="Y59" s="178"/>
      <c r="Z59" s="178"/>
      <c r="AA59" s="255"/>
      <c r="AB59" s="255"/>
      <c r="AC59" s="255"/>
      <c r="AD59" s="255"/>
      <c r="AE59" s="255"/>
      <c r="AF59" s="211">
        <f t="shared" si="9"/>
        <v>0</v>
      </c>
      <c r="AG59" s="98" t="s">
        <v>71</v>
      </c>
      <c r="AH59" s="99">
        <v>509</v>
      </c>
      <c r="AI59" s="100" t="s">
        <v>367</v>
      </c>
      <c r="AJ59" s="100" t="s">
        <v>210</v>
      </c>
      <c r="AK59" s="100" t="s">
        <v>820</v>
      </c>
      <c r="AL59" s="100">
        <v>6</v>
      </c>
      <c r="AM59" s="100">
        <v>4</v>
      </c>
      <c r="AN59" s="101">
        <v>4</v>
      </c>
    </row>
    <row r="60" spans="1:40" ht="36" x14ac:dyDescent="0.25">
      <c r="A60" s="342"/>
      <c r="B60" s="347"/>
      <c r="C60" s="213">
        <v>56</v>
      </c>
      <c r="D60" s="214" t="s">
        <v>71</v>
      </c>
      <c r="E60" s="208" t="s">
        <v>821</v>
      </c>
      <c r="F60" s="175" t="s">
        <v>268</v>
      </c>
      <c r="G60" s="175" t="s">
        <v>428</v>
      </c>
      <c r="H60" s="181">
        <f>INDEX('B. Maturity Model Grading'!$I$4:$I$33,MATCH(AJ60,'B. Maturity Model Grading'!$H$4:$H$33,0))</f>
        <v>0.38271604938271603</v>
      </c>
      <c r="I60" s="76"/>
      <c r="J60" s="76"/>
      <c r="K60" s="76"/>
      <c r="L60" s="76">
        <v>1</v>
      </c>
      <c r="M60" s="76"/>
      <c r="N60" s="76">
        <v>1</v>
      </c>
      <c r="O60" s="76"/>
      <c r="P60" s="76" cm="1">
        <f t="array" ref="P60">_xlfn.SWITCH(F60,"High",1,"Medium",0.5,"Low",0.25,0)</f>
        <v>1</v>
      </c>
      <c r="Q60" s="209">
        <f t="shared" si="8"/>
        <v>0.2857142857142857</v>
      </c>
      <c r="R60" s="209" cm="1">
        <f t="array" ref="R60">_xlfn.IFS(H60&lt;=0.4,0.4,H60&lt;=0.6,0.6,H60&lt;=0.8,0.8,H60&lt;=1,1)</f>
        <v>0.4</v>
      </c>
      <c r="S60" s="210" cm="1">
        <f t="array" ref="S60">P60*Q60*R60/MAX($P$5:$P$86*$Q$5:$Q$86*$R$5:$R$86)</f>
        <v>0.11428571428571428</v>
      </c>
      <c r="T60" s="275"/>
      <c r="U60" s="275"/>
      <c r="V60" s="275"/>
      <c r="W60" s="275"/>
      <c r="X60" s="275"/>
      <c r="Y60" s="178"/>
      <c r="Z60" s="178"/>
      <c r="AA60" s="255"/>
      <c r="AB60" s="255"/>
      <c r="AC60" s="255"/>
      <c r="AD60" s="255"/>
      <c r="AE60" s="255"/>
      <c r="AF60" s="211">
        <f t="shared" si="9"/>
        <v>0</v>
      </c>
      <c r="AG60" s="98" t="s">
        <v>71</v>
      </c>
      <c r="AH60" s="99">
        <v>510</v>
      </c>
      <c r="AI60" s="100" t="s">
        <v>367</v>
      </c>
      <c r="AJ60" s="100" t="s">
        <v>210</v>
      </c>
      <c r="AK60" s="100" t="s">
        <v>820</v>
      </c>
      <c r="AL60" s="100">
        <v>6</v>
      </c>
      <c r="AM60" s="100">
        <v>4</v>
      </c>
      <c r="AN60" s="101">
        <v>4</v>
      </c>
    </row>
    <row r="61" spans="1:40" ht="54" x14ac:dyDescent="0.25">
      <c r="A61" s="342"/>
      <c r="B61" s="295" t="str">
        <f t="shared" si="4"/>
        <v xml:space="preserve">Contractual Risk Management SOP </v>
      </c>
      <c r="C61" s="213">
        <v>57</v>
      </c>
      <c r="D61" s="214" t="s">
        <v>71</v>
      </c>
      <c r="E61" s="208" t="s">
        <v>822</v>
      </c>
      <c r="F61" s="175" t="s">
        <v>268</v>
      </c>
      <c r="G61" s="175" t="s">
        <v>433</v>
      </c>
      <c r="H61" s="181">
        <f>INDEX('B. Maturity Model Grading'!$I$4:$I$33,MATCH(AJ61,'B. Maturity Model Grading'!$H$4:$H$33,0))</f>
        <v>0.38271604938271603</v>
      </c>
      <c r="I61" s="76">
        <v>1</v>
      </c>
      <c r="J61" s="76"/>
      <c r="K61" s="76">
        <v>1</v>
      </c>
      <c r="L61" s="76">
        <v>1</v>
      </c>
      <c r="M61" s="76"/>
      <c r="N61" s="76">
        <v>1</v>
      </c>
      <c r="O61" s="76"/>
      <c r="P61" s="76" cm="1">
        <f t="array" ref="P61">_xlfn.SWITCH(F61,"High",1,"Medium",0.5,"Low",0.25,0)</f>
        <v>1</v>
      </c>
      <c r="Q61" s="209">
        <f t="shared" si="8"/>
        <v>0.5714285714285714</v>
      </c>
      <c r="R61" s="209" cm="1">
        <f t="array" ref="R61">_xlfn.IFS(H61&lt;=0.4,0.4,H61&lt;=0.6,0.6,H61&lt;=0.8,0.8,H61&lt;=1,1)</f>
        <v>0.4</v>
      </c>
      <c r="S61" s="210" cm="1">
        <f t="array" ref="S61">P61*Q61*R61/MAX($P$5:$P$86*$Q$5:$Q$86*$R$5:$R$86)</f>
        <v>0.22857142857142856</v>
      </c>
      <c r="T61" s="275"/>
      <c r="U61" s="275"/>
      <c r="V61" s="275"/>
      <c r="W61" s="275"/>
      <c r="X61" s="275"/>
      <c r="Y61" s="178"/>
      <c r="Z61" s="178"/>
      <c r="AA61" s="255"/>
      <c r="AB61" s="255"/>
      <c r="AC61" s="255"/>
      <c r="AD61" s="255"/>
      <c r="AE61" s="255"/>
      <c r="AF61" s="211">
        <f t="shared" si="9"/>
        <v>0</v>
      </c>
      <c r="AG61" s="98" t="s">
        <v>71</v>
      </c>
      <c r="AH61" s="99">
        <v>511</v>
      </c>
      <c r="AI61" s="100" t="s">
        <v>367</v>
      </c>
      <c r="AJ61" s="100" t="s">
        <v>210</v>
      </c>
      <c r="AK61" s="100" t="s">
        <v>823</v>
      </c>
      <c r="AL61" s="100">
        <v>6</v>
      </c>
      <c r="AM61" s="100">
        <v>4</v>
      </c>
      <c r="AN61" s="101">
        <v>5</v>
      </c>
    </row>
    <row r="62" spans="1:40" ht="72" customHeight="1" x14ac:dyDescent="0.25">
      <c r="A62" s="342"/>
      <c r="B62" s="344" t="str">
        <f t="shared" si="4"/>
        <v xml:space="preserve">Ongoing Monitoring of Third-Party Risks SOP </v>
      </c>
      <c r="C62" s="213">
        <v>58</v>
      </c>
      <c r="D62" s="214" t="s">
        <v>71</v>
      </c>
      <c r="E62" s="208" t="s">
        <v>824</v>
      </c>
      <c r="F62" s="175" t="s">
        <v>268</v>
      </c>
      <c r="G62" s="175" t="s">
        <v>419</v>
      </c>
      <c r="H62" s="181">
        <f>INDEX('B. Maturity Model Grading'!$I$4:$I$33,MATCH(AJ62,'B. Maturity Model Grading'!$H$4:$H$33,0))</f>
        <v>0.38271604938271603</v>
      </c>
      <c r="I62" s="76"/>
      <c r="J62" s="76">
        <v>1</v>
      </c>
      <c r="K62" s="76"/>
      <c r="L62" s="76"/>
      <c r="M62" s="76"/>
      <c r="N62" s="76">
        <v>1</v>
      </c>
      <c r="O62" s="76"/>
      <c r="P62" s="76" cm="1">
        <f t="array" ref="P62">_xlfn.SWITCH(F62,"High",1,"Medium",0.5,"Low",0.25,0)</f>
        <v>1</v>
      </c>
      <c r="Q62" s="209">
        <f t="shared" si="8"/>
        <v>0.2857142857142857</v>
      </c>
      <c r="R62" s="209" cm="1">
        <f t="array" ref="R62">_xlfn.IFS(H62&lt;=0.4,0.4,H62&lt;=0.6,0.6,H62&lt;=0.8,0.8,H62&lt;=1,1)</f>
        <v>0.4</v>
      </c>
      <c r="S62" s="210" cm="1">
        <f t="array" ref="S62">P62*Q62*R62/MAX($P$5:$P$86*$Q$5:$Q$86*$R$5:$R$86)</f>
        <v>0.11428571428571428</v>
      </c>
      <c r="T62" s="275"/>
      <c r="U62" s="275"/>
      <c r="V62" s="275"/>
      <c r="W62" s="275"/>
      <c r="X62" s="275"/>
      <c r="Y62" s="178"/>
      <c r="Z62" s="178"/>
      <c r="AA62" s="255"/>
      <c r="AB62" s="255"/>
      <c r="AC62" s="255"/>
      <c r="AD62" s="255"/>
      <c r="AE62" s="255"/>
      <c r="AF62" s="211">
        <f t="shared" si="9"/>
        <v>0</v>
      </c>
      <c r="AG62" s="98" t="s">
        <v>71</v>
      </c>
      <c r="AH62" s="99">
        <v>513</v>
      </c>
      <c r="AI62" s="100" t="s">
        <v>367</v>
      </c>
      <c r="AJ62" s="100" t="s">
        <v>210</v>
      </c>
      <c r="AK62" s="100" t="s">
        <v>825</v>
      </c>
      <c r="AL62" s="100">
        <v>6</v>
      </c>
      <c r="AM62" s="100">
        <v>4</v>
      </c>
      <c r="AN62" s="101">
        <v>6</v>
      </c>
    </row>
    <row r="63" spans="1:40" ht="54" x14ac:dyDescent="0.25">
      <c r="A63" s="342"/>
      <c r="B63" s="347"/>
      <c r="C63" s="213">
        <v>59</v>
      </c>
      <c r="D63" s="214" t="s">
        <v>71</v>
      </c>
      <c r="E63" s="208" t="s">
        <v>826</v>
      </c>
      <c r="F63" s="175" t="s">
        <v>268</v>
      </c>
      <c r="G63" s="175" t="s">
        <v>419</v>
      </c>
      <c r="H63" s="181">
        <f>INDEX('B. Maturity Model Grading'!$I$4:$I$33,MATCH(AJ63,'B. Maturity Model Grading'!$H$4:$H$33,0))</f>
        <v>0.38271604938271603</v>
      </c>
      <c r="I63" s="76"/>
      <c r="J63" s="76">
        <v>1</v>
      </c>
      <c r="K63" s="76"/>
      <c r="L63" s="76"/>
      <c r="M63" s="76"/>
      <c r="N63" s="76">
        <v>1</v>
      </c>
      <c r="O63" s="76"/>
      <c r="P63" s="76" cm="1">
        <f t="array" ref="P63">_xlfn.SWITCH(F63,"High",1,"Medium",0.5,"Low",0.25,0)</f>
        <v>1</v>
      </c>
      <c r="Q63" s="209">
        <f t="shared" si="8"/>
        <v>0.2857142857142857</v>
      </c>
      <c r="R63" s="209" cm="1">
        <f t="array" ref="R63">_xlfn.IFS(H63&lt;=0.4,0.4,H63&lt;=0.6,0.6,H63&lt;=0.8,0.8,H63&lt;=1,1)</f>
        <v>0.4</v>
      </c>
      <c r="S63" s="210" cm="1">
        <f t="array" ref="S63">P63*Q63*R63/MAX($P$5:$P$86*$Q$5:$Q$86*$R$5:$R$86)</f>
        <v>0.11428571428571428</v>
      </c>
      <c r="T63" s="275"/>
      <c r="U63" s="275"/>
      <c r="V63" s="275"/>
      <c r="W63" s="275"/>
      <c r="X63" s="275"/>
      <c r="Y63" s="178"/>
      <c r="Z63" s="178"/>
      <c r="AA63" s="255"/>
      <c r="AB63" s="255"/>
      <c r="AC63" s="255"/>
      <c r="AD63" s="255"/>
      <c r="AE63" s="255"/>
      <c r="AF63" s="211">
        <f t="shared" si="9"/>
        <v>0</v>
      </c>
      <c r="AG63" s="98" t="s">
        <v>71</v>
      </c>
      <c r="AH63" s="99">
        <v>514</v>
      </c>
      <c r="AI63" s="100" t="s">
        <v>367</v>
      </c>
      <c r="AJ63" s="100" t="s">
        <v>210</v>
      </c>
      <c r="AK63" s="100" t="s">
        <v>825</v>
      </c>
      <c r="AL63" s="100">
        <v>6</v>
      </c>
      <c r="AM63" s="100">
        <v>4</v>
      </c>
      <c r="AN63" s="101">
        <v>6</v>
      </c>
    </row>
    <row r="64" spans="1:40" ht="72" customHeight="1" x14ac:dyDescent="0.25">
      <c r="A64" s="342"/>
      <c r="B64" s="344" t="str">
        <f t="shared" si="4"/>
        <v xml:space="preserve">Contingency Planning for Third-Party Disruptions SOP </v>
      </c>
      <c r="C64" s="213">
        <v>60</v>
      </c>
      <c r="D64" s="214" t="s">
        <v>71</v>
      </c>
      <c r="E64" s="208" t="s">
        <v>827</v>
      </c>
      <c r="F64" s="175" t="s">
        <v>268</v>
      </c>
      <c r="G64" s="175" t="s">
        <v>428</v>
      </c>
      <c r="H64" s="181">
        <f>INDEX('B. Maturity Model Grading'!$I$4:$I$33,MATCH(AJ64,'B. Maturity Model Grading'!$H$4:$H$33,0))</f>
        <v>0.38271604938271603</v>
      </c>
      <c r="I64" s="76"/>
      <c r="J64" s="76"/>
      <c r="K64" s="76"/>
      <c r="L64" s="76"/>
      <c r="M64" s="76"/>
      <c r="N64" s="76">
        <v>1</v>
      </c>
      <c r="O64" s="76"/>
      <c r="P64" s="76" cm="1">
        <f t="array" ref="P64">_xlfn.SWITCH(F64,"High",1,"Medium",0.5,"Low",0.25,0)</f>
        <v>1</v>
      </c>
      <c r="Q64" s="209">
        <f t="shared" si="8"/>
        <v>0.14285714285714285</v>
      </c>
      <c r="R64" s="209" cm="1">
        <f t="array" ref="R64">_xlfn.IFS(H64&lt;=0.4,0.4,H64&lt;=0.6,0.6,H64&lt;=0.8,0.8,H64&lt;=1,1)</f>
        <v>0.4</v>
      </c>
      <c r="S64" s="210" cm="1">
        <f t="array" ref="S64">P64*Q64*R64/MAX($P$5:$P$86*$Q$5:$Q$86*$R$5:$R$86)</f>
        <v>5.7142857142857141E-2</v>
      </c>
      <c r="T64" s="275"/>
      <c r="U64" s="275"/>
      <c r="V64" s="275"/>
      <c r="W64" s="275"/>
      <c r="X64" s="275"/>
      <c r="Y64" s="178"/>
      <c r="Z64" s="178"/>
      <c r="AA64" s="255"/>
      <c r="AB64" s="255"/>
      <c r="AC64" s="255"/>
      <c r="AD64" s="255"/>
      <c r="AE64" s="255"/>
      <c r="AF64" s="211">
        <f t="shared" si="9"/>
        <v>0</v>
      </c>
      <c r="AG64" s="98" t="s">
        <v>71</v>
      </c>
      <c r="AH64" s="99">
        <v>515</v>
      </c>
      <c r="AI64" s="100" t="s">
        <v>367</v>
      </c>
      <c r="AJ64" s="100" t="s">
        <v>210</v>
      </c>
      <c r="AK64" s="100" t="s">
        <v>828</v>
      </c>
      <c r="AL64" s="100">
        <v>6</v>
      </c>
      <c r="AM64" s="100">
        <v>4</v>
      </c>
      <c r="AN64" s="101">
        <v>7</v>
      </c>
    </row>
    <row r="65" spans="1:40" ht="54" x14ac:dyDescent="0.25">
      <c r="A65" s="342"/>
      <c r="B65" s="347"/>
      <c r="C65" s="213">
        <v>61</v>
      </c>
      <c r="D65" s="214" t="s">
        <v>71</v>
      </c>
      <c r="E65" s="208" t="s">
        <v>829</v>
      </c>
      <c r="F65" s="175" t="s">
        <v>268</v>
      </c>
      <c r="G65" s="175" t="s">
        <v>428</v>
      </c>
      <c r="H65" s="181">
        <f>INDEX('B. Maturity Model Grading'!$I$4:$I$33,MATCH(AJ65,'B. Maturity Model Grading'!$H$4:$H$33,0))</f>
        <v>0.38271604938271603</v>
      </c>
      <c r="I65" s="76"/>
      <c r="J65" s="76"/>
      <c r="K65" s="76"/>
      <c r="L65" s="76"/>
      <c r="M65" s="76"/>
      <c r="N65" s="76">
        <v>1</v>
      </c>
      <c r="O65" s="76"/>
      <c r="P65" s="76" cm="1">
        <f t="array" ref="P65">_xlfn.SWITCH(F65,"High",1,"Medium",0.5,"Low",0.25,0)</f>
        <v>1</v>
      </c>
      <c r="Q65" s="209">
        <f t="shared" si="8"/>
        <v>0.14285714285714285</v>
      </c>
      <c r="R65" s="209" cm="1">
        <f t="array" ref="R65">_xlfn.IFS(H65&lt;=0.4,0.4,H65&lt;=0.6,0.6,H65&lt;=0.8,0.8,H65&lt;=1,1)</f>
        <v>0.4</v>
      </c>
      <c r="S65" s="210" cm="1">
        <f t="array" ref="S65">P65*Q65*R65/MAX($P$5:$P$86*$Q$5:$Q$86*$R$5:$R$86)</f>
        <v>5.7142857142857141E-2</v>
      </c>
      <c r="T65" s="275"/>
      <c r="U65" s="275"/>
      <c r="V65" s="275"/>
      <c r="W65" s="275"/>
      <c r="X65" s="275"/>
      <c r="Y65" s="178"/>
      <c r="Z65" s="178"/>
      <c r="AA65" s="255"/>
      <c r="AB65" s="255"/>
      <c r="AC65" s="255"/>
      <c r="AD65" s="255"/>
      <c r="AE65" s="255"/>
      <c r="AF65" s="211">
        <f t="shared" si="9"/>
        <v>0</v>
      </c>
      <c r="AG65" s="98" t="s">
        <v>71</v>
      </c>
      <c r="AH65" s="99">
        <v>516</v>
      </c>
      <c r="AI65" s="100" t="s">
        <v>367</v>
      </c>
      <c r="AJ65" s="100" t="s">
        <v>210</v>
      </c>
      <c r="AK65" s="100" t="s">
        <v>828</v>
      </c>
      <c r="AL65" s="100">
        <v>6</v>
      </c>
      <c r="AM65" s="100">
        <v>4</v>
      </c>
      <c r="AN65" s="101">
        <v>7</v>
      </c>
    </row>
    <row r="66" spans="1:40" ht="72" x14ac:dyDescent="0.25">
      <c r="A66" s="343"/>
      <c r="B66" s="295" t="str">
        <f t="shared" si="4"/>
        <v>Incident Response and Business Continuity</v>
      </c>
      <c r="C66" s="213">
        <v>62</v>
      </c>
      <c r="D66" s="214" t="s">
        <v>73</v>
      </c>
      <c r="E66" s="208" t="s">
        <v>830</v>
      </c>
      <c r="F66" s="175" t="s">
        <v>268</v>
      </c>
      <c r="G66" s="175" t="s">
        <v>428</v>
      </c>
      <c r="H66" s="181">
        <f>INDEX('B. Maturity Model Grading'!$I$4:$I$33,MATCH(AJ66,'B. Maturity Model Grading'!$H$4:$H$33,0))</f>
        <v>0.38271604938271603</v>
      </c>
      <c r="I66" s="76">
        <v>1</v>
      </c>
      <c r="J66" s="76">
        <v>1</v>
      </c>
      <c r="K66" s="76">
        <v>1</v>
      </c>
      <c r="L66" s="76">
        <v>1</v>
      </c>
      <c r="M66" s="76"/>
      <c r="N66" s="76">
        <v>1</v>
      </c>
      <c r="O66" s="76"/>
      <c r="P66" s="76" cm="1">
        <f t="array" ref="P66">_xlfn.SWITCH(F66,"High",1,"Medium",0.5,"Low",0.25,0)</f>
        <v>1</v>
      </c>
      <c r="Q66" s="209">
        <f t="shared" si="8"/>
        <v>0.7142857142857143</v>
      </c>
      <c r="R66" s="209" cm="1">
        <f t="array" ref="R66">_xlfn.IFS(H66&lt;=0.4,0.4,H66&lt;=0.6,0.6,H66&lt;=0.8,0.8,H66&lt;=1,1)</f>
        <v>0.4</v>
      </c>
      <c r="S66" s="210" cm="1">
        <f t="array" ref="S66">P66*Q66*R66/MAX($P$5:$P$86*$Q$5:$Q$86*$R$5:$R$86)</f>
        <v>0.28571428571428575</v>
      </c>
      <c r="T66" s="177"/>
      <c r="U66" s="177"/>
      <c r="V66" s="177"/>
      <c r="W66" s="177"/>
      <c r="X66" s="177"/>
      <c r="Y66" s="178"/>
      <c r="Z66" s="178"/>
      <c r="AA66" s="255"/>
      <c r="AB66" s="255"/>
      <c r="AC66" s="255"/>
      <c r="AD66" s="255"/>
      <c r="AE66" s="255"/>
      <c r="AF66" s="211">
        <f t="shared" si="9"/>
        <v>0</v>
      </c>
      <c r="AG66" s="98" t="s">
        <v>73</v>
      </c>
      <c r="AH66" s="102">
        <v>279</v>
      </c>
      <c r="AI66" s="100" t="s">
        <v>367</v>
      </c>
      <c r="AJ66" s="100" t="s">
        <v>210</v>
      </c>
      <c r="AK66" s="100" t="s">
        <v>831</v>
      </c>
      <c r="AL66" s="100">
        <v>6</v>
      </c>
      <c r="AM66" s="100">
        <v>4</v>
      </c>
      <c r="AN66" s="101">
        <v>17</v>
      </c>
    </row>
    <row r="67" spans="1:40" ht="54" x14ac:dyDescent="0.25">
      <c r="A67" s="341" t="str">
        <f t="shared" si="5"/>
        <v>Supply Chain Event Monitoring</v>
      </c>
      <c r="B67" s="344" t="str">
        <f t="shared" si="4"/>
        <v xml:space="preserve">Supply Chain Event Monitoring SOP </v>
      </c>
      <c r="C67" s="213">
        <v>63</v>
      </c>
      <c r="D67" s="214" t="s">
        <v>71</v>
      </c>
      <c r="E67" s="208" t="s">
        <v>832</v>
      </c>
      <c r="F67" s="175" t="s">
        <v>268</v>
      </c>
      <c r="G67" s="175" t="s">
        <v>419</v>
      </c>
      <c r="H67" s="181">
        <f>INDEX('B. Maturity Model Grading'!$I$4:$I$33,MATCH(AJ67,'B. Maturity Model Grading'!$H$4:$H$33,0))</f>
        <v>0.67901234567901236</v>
      </c>
      <c r="I67" s="76"/>
      <c r="J67" s="76">
        <v>1</v>
      </c>
      <c r="K67" s="76"/>
      <c r="L67" s="76"/>
      <c r="M67" s="76"/>
      <c r="N67" s="76"/>
      <c r="O67" s="76"/>
      <c r="P67" s="76" cm="1">
        <f t="array" ref="P67">_xlfn.SWITCH(F67,"High",1,"Medium",0.5,"Low",0.25,0)</f>
        <v>1</v>
      </c>
      <c r="Q67" s="209">
        <f t="shared" si="8"/>
        <v>0.14285714285714285</v>
      </c>
      <c r="R67" s="209" cm="1">
        <f t="array" ref="R67">_xlfn.IFS(H67&lt;=0.4,0.4,H67&lt;=0.6,0.6,H67&lt;=0.8,0.8,H67&lt;=1,1)</f>
        <v>0.8</v>
      </c>
      <c r="S67" s="210" cm="1">
        <f t="array" ref="S67">P67*Q67*R67/MAX($P$5:$P$86*$Q$5:$Q$86*$R$5:$R$86)</f>
        <v>0.11428571428571428</v>
      </c>
      <c r="T67" s="275"/>
      <c r="U67" s="275"/>
      <c r="V67" s="275"/>
      <c r="W67" s="275"/>
      <c r="X67" s="275"/>
      <c r="Y67" s="178"/>
      <c r="Z67" s="178"/>
      <c r="AA67" s="255"/>
      <c r="AB67" s="255"/>
      <c r="AC67" s="255"/>
      <c r="AD67" s="255"/>
      <c r="AE67" s="255"/>
      <c r="AF67" s="211">
        <f t="shared" si="9"/>
        <v>0</v>
      </c>
      <c r="AG67" s="98" t="s">
        <v>71</v>
      </c>
      <c r="AH67" s="99">
        <v>517</v>
      </c>
      <c r="AI67" s="100" t="s">
        <v>367</v>
      </c>
      <c r="AJ67" s="100" t="s">
        <v>215</v>
      </c>
      <c r="AK67" s="100" t="s">
        <v>833</v>
      </c>
      <c r="AL67" s="100">
        <v>6</v>
      </c>
      <c r="AM67" s="100">
        <v>5</v>
      </c>
      <c r="AN67" s="101">
        <v>1</v>
      </c>
    </row>
    <row r="68" spans="1:40" ht="54" x14ac:dyDescent="0.25">
      <c r="A68" s="342"/>
      <c r="B68" s="348"/>
      <c r="C68" s="213">
        <v>64</v>
      </c>
      <c r="D68" s="214" t="s">
        <v>71</v>
      </c>
      <c r="E68" s="208" t="s">
        <v>834</v>
      </c>
      <c r="F68" s="175" t="s">
        <v>268</v>
      </c>
      <c r="G68" s="175" t="s">
        <v>428</v>
      </c>
      <c r="H68" s="181">
        <f>INDEX('B. Maturity Model Grading'!$I$4:$I$33,MATCH(AJ68,'B. Maturity Model Grading'!$H$4:$H$33,0))</f>
        <v>0.67901234567901236</v>
      </c>
      <c r="I68" s="76"/>
      <c r="J68" s="76">
        <v>1</v>
      </c>
      <c r="K68" s="76"/>
      <c r="L68" s="76"/>
      <c r="M68" s="76"/>
      <c r="N68" s="76"/>
      <c r="O68" s="76"/>
      <c r="P68" s="76" cm="1">
        <f t="array" ref="P68">_xlfn.SWITCH(F68,"High",1,"Medium",0.5,"Low",0.25,0)</f>
        <v>1</v>
      </c>
      <c r="Q68" s="209">
        <f t="shared" si="8"/>
        <v>0.14285714285714285</v>
      </c>
      <c r="R68" s="209" cm="1">
        <f t="array" ref="R68">_xlfn.IFS(H68&lt;=0.4,0.4,H68&lt;=0.6,0.6,H68&lt;=0.8,0.8,H68&lt;=1,1)</f>
        <v>0.8</v>
      </c>
      <c r="S68" s="210" cm="1">
        <f t="array" ref="S68">P68*Q68*R68/MAX($P$5:$P$86*$Q$5:$Q$86*$R$5:$R$86)</f>
        <v>0.11428571428571428</v>
      </c>
      <c r="T68" s="275"/>
      <c r="U68" s="275"/>
      <c r="V68" s="275"/>
      <c r="W68" s="275"/>
      <c r="X68" s="275"/>
      <c r="Y68" s="178"/>
      <c r="Z68" s="178"/>
      <c r="AA68" s="255"/>
      <c r="AB68" s="255"/>
      <c r="AC68" s="255"/>
      <c r="AD68" s="255"/>
      <c r="AE68" s="255"/>
      <c r="AF68" s="211">
        <f t="shared" si="9"/>
        <v>0</v>
      </c>
      <c r="AG68" s="98" t="s">
        <v>71</v>
      </c>
      <c r="AH68" s="99">
        <v>518</v>
      </c>
      <c r="AI68" s="100" t="s">
        <v>367</v>
      </c>
      <c r="AJ68" s="100" t="s">
        <v>215</v>
      </c>
      <c r="AK68" s="100" t="s">
        <v>833</v>
      </c>
      <c r="AL68" s="100">
        <v>6</v>
      </c>
      <c r="AM68" s="100">
        <v>5</v>
      </c>
      <c r="AN68" s="101">
        <v>1</v>
      </c>
    </row>
    <row r="69" spans="1:40" ht="54" x14ac:dyDescent="0.25">
      <c r="A69" s="342"/>
      <c r="B69" s="347"/>
      <c r="C69" s="213">
        <v>65</v>
      </c>
      <c r="D69" s="214" t="s">
        <v>71</v>
      </c>
      <c r="E69" s="208" t="s">
        <v>835</v>
      </c>
      <c r="F69" s="175"/>
      <c r="G69" s="175"/>
      <c r="H69" s="181"/>
      <c r="I69" s="76"/>
      <c r="J69" s="76"/>
      <c r="K69" s="76"/>
      <c r="L69" s="76"/>
      <c r="M69" s="76"/>
      <c r="N69" s="76"/>
      <c r="O69" s="76"/>
      <c r="P69" s="76"/>
      <c r="Q69" s="209"/>
      <c r="R69" s="209"/>
      <c r="S69" s="210"/>
      <c r="T69" s="275"/>
      <c r="U69" s="275"/>
      <c r="V69" s="275"/>
      <c r="W69" s="275"/>
      <c r="X69" s="275"/>
      <c r="Y69" s="178"/>
      <c r="Z69" s="178"/>
      <c r="AA69" s="255"/>
      <c r="AB69" s="255"/>
      <c r="AC69" s="255"/>
      <c r="AD69" s="255"/>
      <c r="AE69" s="255"/>
      <c r="AF69" s="211">
        <f t="shared" ref="AF69" si="10">IFERROR(S69*Y69,"N/A")</f>
        <v>0</v>
      </c>
      <c r="AG69" s="98" t="s">
        <v>71</v>
      </c>
      <c r="AH69" s="99">
        <v>626</v>
      </c>
      <c r="AI69" s="100" t="s">
        <v>367</v>
      </c>
      <c r="AJ69" s="100" t="s">
        <v>215</v>
      </c>
      <c r="AK69" s="100" t="s">
        <v>833</v>
      </c>
      <c r="AL69" s="100">
        <v>6</v>
      </c>
      <c r="AM69" s="100">
        <v>5</v>
      </c>
      <c r="AN69" s="101">
        <v>1</v>
      </c>
    </row>
    <row r="70" spans="1:40" ht="54" x14ac:dyDescent="0.25">
      <c r="A70" s="342"/>
      <c r="B70" s="344" t="str">
        <f t="shared" ref="B70:B86" si="11">IF(AK69&lt;&gt;AK70,AK70,"")</f>
        <v xml:space="preserve">Event Detection and Alerting SOP </v>
      </c>
      <c r="C70" s="213">
        <v>66</v>
      </c>
      <c r="D70" s="214" t="s">
        <v>71</v>
      </c>
      <c r="E70" s="208" t="s">
        <v>836</v>
      </c>
      <c r="F70" s="175" t="s">
        <v>268</v>
      </c>
      <c r="G70" s="175" t="s">
        <v>428</v>
      </c>
      <c r="H70" s="181">
        <f>INDEX('B. Maturity Model Grading'!$I$4:$I$33,MATCH(AJ70,'B. Maturity Model Grading'!$H$4:$H$33,0))</f>
        <v>0.67901234567901236</v>
      </c>
      <c r="I70" s="76"/>
      <c r="J70" s="76">
        <v>1</v>
      </c>
      <c r="K70" s="76"/>
      <c r="L70" s="76">
        <v>1</v>
      </c>
      <c r="M70" s="76"/>
      <c r="N70" s="76"/>
      <c r="O70" s="76"/>
      <c r="P70" s="76" cm="1">
        <f t="array" ref="P70">_xlfn.SWITCH(F70,"High",1,"Medium",0.5,"Low",0.25,0)</f>
        <v>1</v>
      </c>
      <c r="Q70" s="209">
        <f t="shared" si="8"/>
        <v>0.2857142857142857</v>
      </c>
      <c r="R70" s="209" cm="1">
        <f t="array" ref="R70">_xlfn.IFS(H70&lt;=0.4,0.4,H70&lt;=0.6,0.6,H70&lt;=0.8,0.8,H70&lt;=1,1)</f>
        <v>0.8</v>
      </c>
      <c r="S70" s="210" cm="1">
        <f t="array" ref="S70">P70*Q70*R70/MAX($P$5:$P$86*$Q$5:$Q$86*$R$5:$R$86)</f>
        <v>0.22857142857142856</v>
      </c>
      <c r="T70" s="275"/>
      <c r="U70" s="275"/>
      <c r="V70" s="275"/>
      <c r="W70" s="275"/>
      <c r="X70" s="275"/>
      <c r="Y70" s="178"/>
      <c r="Z70" s="178"/>
      <c r="AA70" s="255"/>
      <c r="AB70" s="255"/>
      <c r="AC70" s="255"/>
      <c r="AD70" s="255"/>
      <c r="AE70" s="255"/>
      <c r="AF70" s="211">
        <f t="shared" si="9"/>
        <v>0</v>
      </c>
      <c r="AG70" s="98" t="s">
        <v>71</v>
      </c>
      <c r="AH70" s="99">
        <v>519</v>
      </c>
      <c r="AI70" s="100" t="s">
        <v>367</v>
      </c>
      <c r="AJ70" s="100" t="s">
        <v>215</v>
      </c>
      <c r="AK70" s="100" t="s">
        <v>837</v>
      </c>
      <c r="AL70" s="100">
        <v>6</v>
      </c>
      <c r="AM70" s="100">
        <v>5</v>
      </c>
      <c r="AN70" s="101">
        <v>2</v>
      </c>
    </row>
    <row r="71" spans="1:40" ht="54" x14ac:dyDescent="0.25">
      <c r="A71" s="342"/>
      <c r="B71" s="347"/>
      <c r="C71" s="213">
        <v>67</v>
      </c>
      <c r="D71" s="214" t="s">
        <v>71</v>
      </c>
      <c r="E71" s="208" t="s">
        <v>838</v>
      </c>
      <c r="F71" s="175" t="s">
        <v>268</v>
      </c>
      <c r="G71" s="175" t="s">
        <v>433</v>
      </c>
      <c r="H71" s="181">
        <f>INDEX('B. Maturity Model Grading'!$I$4:$I$33,MATCH(AJ71,'B. Maturity Model Grading'!$H$4:$H$33,0))</f>
        <v>0.67901234567901236</v>
      </c>
      <c r="I71" s="76"/>
      <c r="J71" s="76">
        <v>1</v>
      </c>
      <c r="K71" s="76"/>
      <c r="L71" s="76"/>
      <c r="M71" s="76"/>
      <c r="N71" s="76">
        <v>1</v>
      </c>
      <c r="O71" s="76"/>
      <c r="P71" s="76" cm="1">
        <f t="array" ref="P71">_xlfn.SWITCH(F71,"High",1,"Medium",0.5,"Low",0.25,0)</f>
        <v>1</v>
      </c>
      <c r="Q71" s="209">
        <f t="shared" si="8"/>
        <v>0.2857142857142857</v>
      </c>
      <c r="R71" s="209" cm="1">
        <f t="array" ref="R71">_xlfn.IFS(H71&lt;=0.4,0.4,H71&lt;=0.6,0.6,H71&lt;=0.8,0.8,H71&lt;=1,1)</f>
        <v>0.8</v>
      </c>
      <c r="S71" s="210" cm="1">
        <f t="array" ref="S71">P71*Q71*R71/MAX($P$5:$P$86*$Q$5:$Q$86*$R$5:$R$86)</f>
        <v>0.22857142857142856</v>
      </c>
      <c r="T71" s="275"/>
      <c r="U71" s="275"/>
      <c r="V71" s="275"/>
      <c r="W71" s="275"/>
      <c r="X71" s="275"/>
      <c r="Y71" s="178"/>
      <c r="Z71" s="178"/>
      <c r="AA71" s="255"/>
      <c r="AB71" s="255"/>
      <c r="AC71" s="255"/>
      <c r="AD71" s="255"/>
      <c r="AE71" s="255"/>
      <c r="AF71" s="211">
        <f t="shared" si="9"/>
        <v>0</v>
      </c>
      <c r="AG71" s="98" t="s">
        <v>71</v>
      </c>
      <c r="AH71" s="99">
        <v>520</v>
      </c>
      <c r="AI71" s="100" t="s">
        <v>367</v>
      </c>
      <c r="AJ71" s="100" t="s">
        <v>215</v>
      </c>
      <c r="AK71" s="100" t="s">
        <v>837</v>
      </c>
      <c r="AL71" s="100">
        <v>6</v>
      </c>
      <c r="AM71" s="100">
        <v>5</v>
      </c>
      <c r="AN71" s="101">
        <v>2</v>
      </c>
    </row>
    <row r="72" spans="1:40" ht="54" x14ac:dyDescent="0.25">
      <c r="A72" s="342"/>
      <c r="B72" s="344" t="str">
        <f t="shared" si="11"/>
        <v xml:space="preserve">Incident Analysis and Response SOP </v>
      </c>
      <c r="C72" s="213">
        <v>68</v>
      </c>
      <c r="D72" s="214" t="s">
        <v>71</v>
      </c>
      <c r="E72" s="208" t="s">
        <v>839</v>
      </c>
      <c r="F72" s="175" t="s">
        <v>268</v>
      </c>
      <c r="G72" s="175" t="s">
        <v>419</v>
      </c>
      <c r="H72" s="181">
        <f>INDEX('B. Maturity Model Grading'!$I$4:$I$33,MATCH(AJ72,'B. Maturity Model Grading'!$H$4:$H$33,0))</f>
        <v>0.67901234567901236</v>
      </c>
      <c r="I72" s="76"/>
      <c r="J72" s="76">
        <v>1</v>
      </c>
      <c r="K72" s="76"/>
      <c r="L72" s="76"/>
      <c r="M72" s="76"/>
      <c r="N72" s="76"/>
      <c r="O72" s="76"/>
      <c r="P72" s="76" cm="1">
        <f t="array" ref="P72">_xlfn.SWITCH(F72,"High",1,"Medium",0.5,"Low",0.25,0)</f>
        <v>1</v>
      </c>
      <c r="Q72" s="209">
        <f t="shared" si="8"/>
        <v>0.14285714285714285</v>
      </c>
      <c r="R72" s="209" cm="1">
        <f t="array" ref="R72">_xlfn.IFS(H72&lt;=0.4,0.4,H72&lt;=0.6,0.6,H72&lt;=0.8,0.8,H72&lt;=1,1)</f>
        <v>0.8</v>
      </c>
      <c r="S72" s="210" cm="1">
        <f t="array" ref="S72">P72*Q72*R72/MAX($P$5:$P$86*$Q$5:$Q$86*$R$5:$R$86)</f>
        <v>0.11428571428571428</v>
      </c>
      <c r="T72" s="275"/>
      <c r="U72" s="275"/>
      <c r="V72" s="275"/>
      <c r="W72" s="275"/>
      <c r="X72" s="275"/>
      <c r="Y72" s="178"/>
      <c r="Z72" s="178"/>
      <c r="AA72" s="255"/>
      <c r="AB72" s="255"/>
      <c r="AC72" s="255"/>
      <c r="AD72" s="255"/>
      <c r="AE72" s="255"/>
      <c r="AF72" s="211">
        <f t="shared" si="9"/>
        <v>0</v>
      </c>
      <c r="AG72" s="98" t="s">
        <v>71</v>
      </c>
      <c r="AH72" s="99">
        <v>521</v>
      </c>
      <c r="AI72" s="100" t="s">
        <v>367</v>
      </c>
      <c r="AJ72" s="100" t="s">
        <v>215</v>
      </c>
      <c r="AK72" s="100" t="s">
        <v>840</v>
      </c>
      <c r="AL72" s="100">
        <v>6</v>
      </c>
      <c r="AM72" s="100">
        <v>5</v>
      </c>
      <c r="AN72" s="101">
        <v>3</v>
      </c>
    </row>
    <row r="73" spans="1:40" ht="54" x14ac:dyDescent="0.25">
      <c r="A73" s="342"/>
      <c r="B73" s="348"/>
      <c r="C73" s="213">
        <v>69</v>
      </c>
      <c r="D73" s="214" t="s">
        <v>71</v>
      </c>
      <c r="E73" s="208" t="s">
        <v>841</v>
      </c>
      <c r="F73" s="175" t="s">
        <v>268</v>
      </c>
      <c r="G73" s="175" t="s">
        <v>428</v>
      </c>
      <c r="H73" s="181">
        <f>INDEX('B. Maturity Model Grading'!$I$4:$I$33,MATCH(AJ73,'B. Maturity Model Grading'!$H$4:$H$33,0))</f>
        <v>0.67901234567901236</v>
      </c>
      <c r="I73" s="76">
        <v>1</v>
      </c>
      <c r="J73" s="76">
        <v>1</v>
      </c>
      <c r="K73" s="76">
        <v>1</v>
      </c>
      <c r="L73" s="76"/>
      <c r="M73" s="76"/>
      <c r="N73" s="76"/>
      <c r="O73" s="76"/>
      <c r="P73" s="76" cm="1">
        <f t="array" ref="P73">_xlfn.SWITCH(F73,"High",1,"Medium",0.5,"Low",0.25,0)</f>
        <v>1</v>
      </c>
      <c r="Q73" s="209">
        <f t="shared" si="8"/>
        <v>0.42857142857142855</v>
      </c>
      <c r="R73" s="209" cm="1">
        <f t="array" ref="R73">_xlfn.IFS(H73&lt;=0.4,0.4,H73&lt;=0.6,0.6,H73&lt;=0.8,0.8,H73&lt;=1,1)</f>
        <v>0.8</v>
      </c>
      <c r="S73" s="210" cm="1">
        <f t="array" ref="S73">P73*Q73*R73/MAX($P$5:$P$86*$Q$5:$Q$86*$R$5:$R$86)</f>
        <v>0.34285714285714286</v>
      </c>
      <c r="T73" s="275"/>
      <c r="U73" s="275"/>
      <c r="V73" s="275"/>
      <c r="W73" s="275"/>
      <c r="X73" s="275"/>
      <c r="Y73" s="178"/>
      <c r="Z73" s="178"/>
      <c r="AA73" s="255"/>
      <c r="AB73" s="255"/>
      <c r="AC73" s="255"/>
      <c r="AD73" s="255"/>
      <c r="AE73" s="255"/>
      <c r="AF73" s="211">
        <f t="shared" si="9"/>
        <v>0</v>
      </c>
      <c r="AG73" s="98" t="s">
        <v>71</v>
      </c>
      <c r="AH73" s="99">
        <v>522</v>
      </c>
      <c r="AI73" s="100" t="s">
        <v>367</v>
      </c>
      <c r="AJ73" s="100" t="s">
        <v>215</v>
      </c>
      <c r="AK73" s="100" t="s">
        <v>840</v>
      </c>
      <c r="AL73" s="100">
        <v>6</v>
      </c>
      <c r="AM73" s="100">
        <v>5</v>
      </c>
      <c r="AN73" s="101">
        <v>3</v>
      </c>
    </row>
    <row r="74" spans="1:40" ht="54" x14ac:dyDescent="0.25">
      <c r="A74" s="342"/>
      <c r="B74" s="348"/>
      <c r="C74" s="213">
        <v>70</v>
      </c>
      <c r="D74" s="214" t="s">
        <v>71</v>
      </c>
      <c r="E74" s="208" t="s">
        <v>842</v>
      </c>
      <c r="F74" s="175"/>
      <c r="G74" s="175"/>
      <c r="H74" s="181"/>
      <c r="I74" s="76"/>
      <c r="J74" s="76"/>
      <c r="K74" s="76"/>
      <c r="L74" s="76"/>
      <c r="M74" s="76"/>
      <c r="N74" s="76"/>
      <c r="O74" s="76"/>
      <c r="P74" s="76"/>
      <c r="Q74" s="209"/>
      <c r="R74" s="209"/>
      <c r="S74" s="210"/>
      <c r="T74" s="275"/>
      <c r="U74" s="275"/>
      <c r="V74" s="275"/>
      <c r="W74" s="275"/>
      <c r="X74" s="275"/>
      <c r="Y74" s="178"/>
      <c r="Z74" s="178"/>
      <c r="AA74" s="255"/>
      <c r="AB74" s="255"/>
      <c r="AC74" s="255"/>
      <c r="AD74" s="255"/>
      <c r="AE74" s="255"/>
      <c r="AF74" s="211">
        <f t="shared" si="9"/>
        <v>0</v>
      </c>
      <c r="AG74" s="98" t="s">
        <v>71</v>
      </c>
      <c r="AH74" s="99">
        <v>632</v>
      </c>
      <c r="AI74" s="100" t="s">
        <v>367</v>
      </c>
      <c r="AJ74" s="100" t="s">
        <v>215</v>
      </c>
      <c r="AK74" s="100" t="s">
        <v>840</v>
      </c>
      <c r="AL74" s="100">
        <v>6</v>
      </c>
      <c r="AM74" s="100">
        <v>5</v>
      </c>
      <c r="AN74" s="101">
        <v>3</v>
      </c>
    </row>
    <row r="75" spans="1:40" ht="72" x14ac:dyDescent="0.25">
      <c r="A75" s="342"/>
      <c r="B75" s="347"/>
      <c r="C75" s="213">
        <v>71</v>
      </c>
      <c r="D75" s="214" t="s">
        <v>72</v>
      </c>
      <c r="E75" s="208" t="s">
        <v>843</v>
      </c>
      <c r="F75" s="175"/>
      <c r="G75" s="175"/>
      <c r="H75" s="181"/>
      <c r="I75" s="76"/>
      <c r="J75" s="76"/>
      <c r="K75" s="76"/>
      <c r="L75" s="76"/>
      <c r="M75" s="76"/>
      <c r="N75" s="76"/>
      <c r="O75" s="76"/>
      <c r="P75" s="76"/>
      <c r="Q75" s="209"/>
      <c r="R75" s="209"/>
      <c r="S75" s="210"/>
      <c r="T75" s="275"/>
      <c r="U75" s="275"/>
      <c r="V75" s="275"/>
      <c r="W75" s="275"/>
      <c r="X75" s="275"/>
      <c r="Y75" s="178"/>
      <c r="Z75" s="178"/>
      <c r="AA75" s="255"/>
      <c r="AB75" s="255"/>
      <c r="AC75" s="255"/>
      <c r="AD75" s="255"/>
      <c r="AE75" s="255"/>
      <c r="AF75" s="211">
        <f t="shared" si="9"/>
        <v>0</v>
      </c>
      <c r="AG75" s="98" t="s">
        <v>72</v>
      </c>
      <c r="AH75" s="99">
        <v>230</v>
      </c>
      <c r="AI75" s="100" t="s">
        <v>367</v>
      </c>
      <c r="AJ75" s="100" t="s">
        <v>215</v>
      </c>
      <c r="AK75" s="100" t="s">
        <v>840</v>
      </c>
      <c r="AL75" s="100">
        <v>6</v>
      </c>
      <c r="AM75" s="100">
        <v>5</v>
      </c>
      <c r="AN75" s="101">
        <v>3</v>
      </c>
    </row>
    <row r="76" spans="1:40" ht="72" x14ac:dyDescent="0.25">
      <c r="A76" s="342"/>
      <c r="B76" s="344" t="str">
        <f t="shared" si="11"/>
        <v>Event Monitoring Tools and Technologies</v>
      </c>
      <c r="C76" s="213">
        <v>72</v>
      </c>
      <c r="D76" s="214" t="s">
        <v>72</v>
      </c>
      <c r="E76" s="208" t="s">
        <v>844</v>
      </c>
      <c r="F76" s="175" t="s">
        <v>268</v>
      </c>
      <c r="G76" s="175" t="s">
        <v>524</v>
      </c>
      <c r="H76" s="181">
        <f>INDEX('B. Maturity Model Grading'!$I$4:$I$33,MATCH(AJ76,'B. Maturity Model Grading'!$H$4:$H$33,0))</f>
        <v>0.67901234567901236</v>
      </c>
      <c r="I76" s="76"/>
      <c r="J76" s="76">
        <v>1</v>
      </c>
      <c r="K76" s="76"/>
      <c r="L76" s="76">
        <v>1</v>
      </c>
      <c r="M76" s="76"/>
      <c r="N76" s="76"/>
      <c r="O76" s="76"/>
      <c r="P76" s="76" cm="1">
        <f t="array" ref="P76">_xlfn.SWITCH(F76,"High",1,"Medium",0.5,"Low",0.25,0)</f>
        <v>1</v>
      </c>
      <c r="Q76" s="209">
        <f t="shared" si="8"/>
        <v>0.2857142857142857</v>
      </c>
      <c r="R76" s="209" cm="1">
        <f t="array" ref="R76">_xlfn.IFS(H76&lt;=0.4,0.4,H76&lt;=0.6,0.6,H76&lt;=0.8,0.8,H76&lt;=1,1)</f>
        <v>0.8</v>
      </c>
      <c r="S76" s="210" cm="1">
        <f t="array" ref="S76">P76*Q76*R76/MAX($P$5:$P$86*$Q$5:$Q$86*$R$5:$R$86)</f>
        <v>0.22857142857142856</v>
      </c>
      <c r="T76" s="275"/>
      <c r="U76" s="275"/>
      <c r="V76" s="275"/>
      <c r="W76" s="275"/>
      <c r="X76" s="275"/>
      <c r="Y76" s="178"/>
      <c r="Z76" s="178"/>
      <c r="AA76" s="255"/>
      <c r="AB76" s="255"/>
      <c r="AC76" s="255"/>
      <c r="AD76" s="255"/>
      <c r="AE76" s="255"/>
      <c r="AF76" s="211">
        <f t="shared" si="9"/>
        <v>0</v>
      </c>
      <c r="AG76" s="98" t="s">
        <v>72</v>
      </c>
      <c r="AH76" s="99">
        <v>180</v>
      </c>
      <c r="AI76" s="100" t="s">
        <v>367</v>
      </c>
      <c r="AJ76" s="100" t="s">
        <v>215</v>
      </c>
      <c r="AK76" s="100" t="s">
        <v>845</v>
      </c>
      <c r="AL76" s="100">
        <v>6</v>
      </c>
      <c r="AM76" s="100">
        <v>5</v>
      </c>
      <c r="AN76" s="101">
        <v>7</v>
      </c>
    </row>
    <row r="77" spans="1:40" ht="54" x14ac:dyDescent="0.25">
      <c r="A77" s="342"/>
      <c r="B77" s="347"/>
      <c r="C77" s="213">
        <v>73</v>
      </c>
      <c r="D77" s="214" t="s">
        <v>72</v>
      </c>
      <c r="E77" s="208" t="s">
        <v>846</v>
      </c>
      <c r="F77" s="175" t="s">
        <v>268</v>
      </c>
      <c r="G77" s="175" t="s">
        <v>524</v>
      </c>
      <c r="H77" s="181">
        <f>INDEX('B. Maturity Model Grading'!$I$4:$I$33,MATCH(AJ77,'B. Maturity Model Grading'!$H$4:$H$33,0))</f>
        <v>0.67901234567901236</v>
      </c>
      <c r="I77" s="76"/>
      <c r="J77" s="76">
        <v>1</v>
      </c>
      <c r="K77" s="76"/>
      <c r="L77" s="76"/>
      <c r="M77" s="76"/>
      <c r="N77" s="76"/>
      <c r="O77" s="76"/>
      <c r="P77" s="76" cm="1">
        <f t="array" ref="P77">_xlfn.SWITCH(F77,"High",1,"Medium",0.5,"Low",0.25,0)</f>
        <v>1</v>
      </c>
      <c r="Q77" s="209">
        <f t="shared" si="8"/>
        <v>0.14285714285714285</v>
      </c>
      <c r="R77" s="209" cm="1">
        <f t="array" ref="R77">_xlfn.IFS(H77&lt;=0.4,0.4,H77&lt;=0.6,0.6,H77&lt;=0.8,0.8,H77&lt;=1,1)</f>
        <v>0.8</v>
      </c>
      <c r="S77" s="210" cm="1">
        <f t="array" ref="S77">P77*Q77*R77/MAX($P$5:$P$86*$Q$5:$Q$86*$R$5:$R$86)</f>
        <v>0.11428571428571428</v>
      </c>
      <c r="T77" s="275"/>
      <c r="U77" s="275"/>
      <c r="V77" s="275"/>
      <c r="W77" s="275"/>
      <c r="X77" s="275"/>
      <c r="Y77" s="178"/>
      <c r="Z77" s="178"/>
      <c r="AA77" s="255"/>
      <c r="AB77" s="255"/>
      <c r="AC77" s="255"/>
      <c r="AD77" s="255"/>
      <c r="AE77" s="255"/>
      <c r="AF77" s="211">
        <f t="shared" si="9"/>
        <v>0</v>
      </c>
      <c r="AG77" s="98" t="s">
        <v>72</v>
      </c>
      <c r="AH77" s="99">
        <v>181</v>
      </c>
      <c r="AI77" s="100" t="s">
        <v>367</v>
      </c>
      <c r="AJ77" s="100" t="s">
        <v>215</v>
      </c>
      <c r="AK77" s="100" t="s">
        <v>845</v>
      </c>
      <c r="AL77" s="100">
        <v>6</v>
      </c>
      <c r="AM77" s="100">
        <v>5</v>
      </c>
      <c r="AN77" s="101">
        <v>7</v>
      </c>
    </row>
    <row r="78" spans="1:40" ht="72" x14ac:dyDescent="0.25">
      <c r="A78" s="342"/>
      <c r="B78" s="344" t="str">
        <f t="shared" si="11"/>
        <v>Data Analytics and Performance Monitoring</v>
      </c>
      <c r="C78" s="213">
        <v>74</v>
      </c>
      <c r="D78" s="214" t="s">
        <v>72</v>
      </c>
      <c r="E78" s="208" t="s">
        <v>847</v>
      </c>
      <c r="F78" s="175" t="s">
        <v>276</v>
      </c>
      <c r="G78" s="175" t="s">
        <v>419</v>
      </c>
      <c r="H78" s="181">
        <f>INDEX('B. Maturity Model Grading'!$I$4:$I$33,MATCH(AJ78,'B. Maturity Model Grading'!$H$4:$H$33,0))</f>
        <v>0.67901234567901236</v>
      </c>
      <c r="I78" s="76"/>
      <c r="J78" s="76">
        <v>1</v>
      </c>
      <c r="K78" s="76"/>
      <c r="L78" s="76"/>
      <c r="M78" s="76"/>
      <c r="N78" s="76"/>
      <c r="O78" s="76"/>
      <c r="P78" s="76" cm="1">
        <f t="array" ref="P78">_xlfn.SWITCH(F78,"High",1,"Medium",0.5,"Low",0.25,0)</f>
        <v>0.5</v>
      </c>
      <c r="Q78" s="209">
        <f t="shared" si="8"/>
        <v>0.14285714285714285</v>
      </c>
      <c r="R78" s="209" cm="1">
        <f t="array" ref="R78">_xlfn.IFS(H78&lt;=0.4,0.4,H78&lt;=0.6,0.6,H78&lt;=0.8,0.8,H78&lt;=1,1)</f>
        <v>0.8</v>
      </c>
      <c r="S78" s="210" cm="1">
        <f t="array" ref="S78">P78*Q78*R78/MAX($P$5:$P$86*$Q$5:$Q$86*$R$5:$R$86)</f>
        <v>5.7142857142857141E-2</v>
      </c>
      <c r="T78" s="275"/>
      <c r="U78" s="275"/>
      <c r="V78" s="275"/>
      <c r="W78" s="275"/>
      <c r="X78" s="275"/>
      <c r="Y78" s="178"/>
      <c r="Z78" s="178"/>
      <c r="AA78" s="255"/>
      <c r="AB78" s="255"/>
      <c r="AC78" s="255"/>
      <c r="AD78" s="255"/>
      <c r="AE78" s="255"/>
      <c r="AF78" s="211">
        <f t="shared" si="9"/>
        <v>0</v>
      </c>
      <c r="AG78" s="98" t="s">
        <v>72</v>
      </c>
      <c r="AH78" s="99">
        <v>182</v>
      </c>
      <c r="AI78" s="100" t="s">
        <v>367</v>
      </c>
      <c r="AJ78" s="100" t="s">
        <v>215</v>
      </c>
      <c r="AK78" s="100" t="s">
        <v>848</v>
      </c>
      <c r="AL78" s="100">
        <v>6</v>
      </c>
      <c r="AM78" s="100">
        <v>5</v>
      </c>
      <c r="AN78" s="101">
        <v>8</v>
      </c>
    </row>
    <row r="79" spans="1:40" ht="72" x14ac:dyDescent="0.25">
      <c r="A79" s="342"/>
      <c r="B79" s="347"/>
      <c r="C79" s="213">
        <v>75</v>
      </c>
      <c r="D79" s="214" t="s">
        <v>72</v>
      </c>
      <c r="E79" s="208" t="s">
        <v>849</v>
      </c>
      <c r="F79" s="175" t="s">
        <v>290</v>
      </c>
      <c r="G79" s="175" t="s">
        <v>433</v>
      </c>
      <c r="H79" s="181">
        <f>INDEX('B. Maturity Model Grading'!$I$4:$I$33,MATCH(AJ79,'B. Maturity Model Grading'!$H$4:$H$33,0))</f>
        <v>0.67901234567901236</v>
      </c>
      <c r="I79" s="76"/>
      <c r="J79" s="76">
        <v>1</v>
      </c>
      <c r="K79" s="76"/>
      <c r="L79" s="76"/>
      <c r="M79" s="76"/>
      <c r="N79" s="76"/>
      <c r="O79" s="76"/>
      <c r="P79" s="76" cm="1">
        <f t="array" ref="P79">_xlfn.SWITCH(F79,"High",1,"Medium",0.5,"Low",0.25,0)</f>
        <v>0.25</v>
      </c>
      <c r="Q79" s="209">
        <f t="shared" si="8"/>
        <v>0.14285714285714285</v>
      </c>
      <c r="R79" s="209" cm="1">
        <f t="array" ref="R79">_xlfn.IFS(H79&lt;=0.4,0.4,H79&lt;=0.6,0.6,H79&lt;=0.8,0.8,H79&lt;=1,1)</f>
        <v>0.8</v>
      </c>
      <c r="S79" s="210" cm="1">
        <f t="array" ref="S79">P79*Q79*R79/MAX($P$5:$P$86*$Q$5:$Q$86*$R$5:$R$86)</f>
        <v>2.8571428571428571E-2</v>
      </c>
      <c r="T79" s="275"/>
      <c r="U79" s="275"/>
      <c r="V79" s="275"/>
      <c r="W79" s="275"/>
      <c r="X79" s="275"/>
      <c r="Y79" s="178"/>
      <c r="Z79" s="178"/>
      <c r="AA79" s="255"/>
      <c r="AB79" s="255"/>
      <c r="AC79" s="255"/>
      <c r="AD79" s="255"/>
      <c r="AE79" s="255"/>
      <c r="AF79" s="211">
        <f t="shared" si="9"/>
        <v>0</v>
      </c>
      <c r="AG79" s="98" t="s">
        <v>72</v>
      </c>
      <c r="AH79" s="99">
        <v>183</v>
      </c>
      <c r="AI79" s="100" t="s">
        <v>367</v>
      </c>
      <c r="AJ79" s="100" t="s">
        <v>215</v>
      </c>
      <c r="AK79" s="100" t="s">
        <v>848</v>
      </c>
      <c r="AL79" s="100">
        <v>6</v>
      </c>
      <c r="AM79" s="100">
        <v>5</v>
      </c>
      <c r="AN79" s="101">
        <v>8</v>
      </c>
    </row>
    <row r="80" spans="1:40" ht="126" x14ac:dyDescent="0.25">
      <c r="A80" s="342"/>
      <c r="B80" s="344" t="str">
        <f t="shared" si="11"/>
        <v>Continuous Improvement and Lessons Learned</v>
      </c>
      <c r="C80" s="213">
        <v>76</v>
      </c>
      <c r="D80" s="214" t="s">
        <v>72</v>
      </c>
      <c r="E80" s="208" t="s">
        <v>850</v>
      </c>
      <c r="F80" s="175" t="s">
        <v>268</v>
      </c>
      <c r="G80" s="175" t="s">
        <v>440</v>
      </c>
      <c r="H80" s="181">
        <f>INDEX('B. Maturity Model Grading'!$I$4:$I$33,MATCH(AJ80,'B. Maturity Model Grading'!$H$4:$H$33,0))</f>
        <v>0.67901234567901236</v>
      </c>
      <c r="I80" s="76"/>
      <c r="J80" s="76">
        <v>1</v>
      </c>
      <c r="K80" s="76"/>
      <c r="L80" s="76"/>
      <c r="M80" s="76"/>
      <c r="N80" s="76"/>
      <c r="O80" s="76"/>
      <c r="P80" s="76" cm="1">
        <f t="array" ref="P80">_xlfn.SWITCH(F80,"High",1,"Medium",0.5,"Low",0.25,0)</f>
        <v>1</v>
      </c>
      <c r="Q80" s="209">
        <f t="shared" si="8"/>
        <v>0.14285714285714285</v>
      </c>
      <c r="R80" s="209" cm="1">
        <f t="array" ref="R80">_xlfn.IFS(H80&lt;=0.4,0.4,H80&lt;=0.6,0.6,H80&lt;=0.8,0.8,H80&lt;=1,1)</f>
        <v>0.8</v>
      </c>
      <c r="S80" s="210" cm="1">
        <f t="array" ref="S80">P80*Q80*R80/MAX($P$5:$P$86*$Q$5:$Q$86*$R$5:$R$86)</f>
        <v>0.11428571428571428</v>
      </c>
      <c r="T80" s="275"/>
      <c r="U80" s="275"/>
      <c r="V80" s="275"/>
      <c r="W80" s="275"/>
      <c r="X80" s="275"/>
      <c r="Y80" s="178"/>
      <c r="Z80" s="178"/>
      <c r="AA80" s="255"/>
      <c r="AB80" s="255"/>
      <c r="AC80" s="255"/>
      <c r="AD80" s="255"/>
      <c r="AE80" s="255"/>
      <c r="AF80" s="211">
        <f t="shared" si="9"/>
        <v>0</v>
      </c>
      <c r="AG80" s="98" t="s">
        <v>72</v>
      </c>
      <c r="AH80" s="99">
        <v>184</v>
      </c>
      <c r="AI80" s="100" t="s">
        <v>367</v>
      </c>
      <c r="AJ80" s="100" t="s">
        <v>215</v>
      </c>
      <c r="AK80" s="100" t="s">
        <v>803</v>
      </c>
      <c r="AL80" s="100">
        <v>6</v>
      </c>
      <c r="AM80" s="100">
        <v>5</v>
      </c>
      <c r="AN80" s="101">
        <v>9</v>
      </c>
    </row>
    <row r="81" spans="1:40" ht="54" x14ac:dyDescent="0.25">
      <c r="A81" s="343"/>
      <c r="B81" s="347"/>
      <c r="C81" s="213">
        <v>77</v>
      </c>
      <c r="D81" s="214" t="s">
        <v>72</v>
      </c>
      <c r="E81" s="208" t="s">
        <v>851</v>
      </c>
      <c r="F81" s="175" t="s">
        <v>268</v>
      </c>
      <c r="G81" s="175" t="s">
        <v>440</v>
      </c>
      <c r="H81" s="181">
        <f>INDEX('B. Maturity Model Grading'!$I$4:$I$33,MATCH(AJ81,'B. Maturity Model Grading'!$H$4:$H$33,0))</f>
        <v>0.67901234567901236</v>
      </c>
      <c r="I81" s="76">
        <v>1</v>
      </c>
      <c r="J81" s="76">
        <v>1</v>
      </c>
      <c r="K81" s="76"/>
      <c r="L81" s="76">
        <v>1</v>
      </c>
      <c r="M81" s="76">
        <v>1</v>
      </c>
      <c r="N81" s="76"/>
      <c r="O81" s="76"/>
      <c r="P81" s="76" cm="1">
        <f t="array" ref="P81">_xlfn.SWITCH(F81,"High",1,"Medium",0.5,"Low",0.25,0)</f>
        <v>1</v>
      </c>
      <c r="Q81" s="209">
        <f t="shared" si="8"/>
        <v>0.5714285714285714</v>
      </c>
      <c r="R81" s="209" cm="1">
        <f t="array" ref="R81">_xlfn.IFS(H81&lt;=0.4,0.4,H81&lt;=0.6,0.6,H81&lt;=0.8,0.8,H81&lt;=1,1)</f>
        <v>0.8</v>
      </c>
      <c r="S81" s="210" cm="1">
        <f t="array" ref="S81">P81*Q81*R81/MAX($P$5:$P$86*$Q$5:$Q$86*$R$5:$R$86)</f>
        <v>0.45714285714285713</v>
      </c>
      <c r="T81" s="275"/>
      <c r="U81" s="275"/>
      <c r="V81" s="275"/>
      <c r="W81" s="275"/>
      <c r="X81" s="275"/>
      <c r="Y81" s="178"/>
      <c r="Z81" s="178"/>
      <c r="AA81" s="255"/>
      <c r="AB81" s="255"/>
      <c r="AC81" s="255"/>
      <c r="AD81" s="255"/>
      <c r="AE81" s="255"/>
      <c r="AF81" s="211">
        <f t="shared" si="9"/>
        <v>0</v>
      </c>
      <c r="AG81" s="98" t="s">
        <v>72</v>
      </c>
      <c r="AH81" s="99">
        <v>185</v>
      </c>
      <c r="AI81" s="100" t="s">
        <v>367</v>
      </c>
      <c r="AJ81" s="100" t="s">
        <v>215</v>
      </c>
      <c r="AK81" s="100" t="s">
        <v>803</v>
      </c>
      <c r="AL81" s="100">
        <v>6</v>
      </c>
      <c r="AM81" s="100">
        <v>5</v>
      </c>
      <c r="AN81" s="101">
        <v>9</v>
      </c>
    </row>
    <row r="82" spans="1:40" ht="72" customHeight="1" x14ac:dyDescent="0.25">
      <c r="A82" s="341" t="str">
        <f t="shared" ref="A82" si="12">IF(AJ81&lt;&gt;AJ82,AJ82,"")</f>
        <v>Product Recalls</v>
      </c>
      <c r="B82" s="344" t="str">
        <f t="shared" si="11"/>
        <v xml:space="preserve">Recall Identification and Assessment SOP </v>
      </c>
      <c r="C82" s="213">
        <v>78</v>
      </c>
      <c r="D82" s="214" t="s">
        <v>71</v>
      </c>
      <c r="E82" s="208" t="s">
        <v>852</v>
      </c>
      <c r="F82" s="175" t="s">
        <v>290</v>
      </c>
      <c r="G82" s="175" t="s">
        <v>440</v>
      </c>
      <c r="H82" s="181">
        <f>INDEX('B. Maturity Model Grading'!$I$4:$I$33,MATCH(AJ82,'B. Maturity Model Grading'!$H$4:$H$33,0))</f>
        <v>0.50617283950617287</v>
      </c>
      <c r="I82" s="76"/>
      <c r="J82" s="76"/>
      <c r="K82" s="76"/>
      <c r="L82" s="76">
        <v>1</v>
      </c>
      <c r="M82" s="76"/>
      <c r="N82" s="76"/>
      <c r="O82" s="76"/>
      <c r="P82" s="76" cm="1">
        <f t="array" ref="P82">_xlfn.SWITCH(F82,"High",1,"Medium",0.5,"Low",0.25,0)</f>
        <v>0.25</v>
      </c>
      <c r="Q82" s="209">
        <f t="shared" ref="Q82:Q86" si="13">SUMPRODUCT(I82:O82,$I$3:$O$3)/SUM($I$3:$O$3)</f>
        <v>0.14285714285714285</v>
      </c>
      <c r="R82" s="209" cm="1">
        <f t="array" ref="R82">_xlfn.IFS(H82&lt;=0.4,0.4,H82&lt;=0.6,0.6,H82&lt;=0.8,0.8,H82&lt;=1,1)</f>
        <v>0.6</v>
      </c>
      <c r="S82" s="210" cm="1">
        <f t="array" ref="S82">P82*Q82*R82/MAX($P$5:$P$86*$Q$5:$Q$86*$R$5:$R$86)</f>
        <v>2.1428571428571425E-2</v>
      </c>
      <c r="T82" s="275"/>
      <c r="U82" s="275"/>
      <c r="V82" s="275"/>
      <c r="W82" s="275"/>
      <c r="X82" s="275"/>
      <c r="Y82" s="178"/>
      <c r="Z82" s="178"/>
      <c r="AA82" s="255"/>
      <c r="AB82" s="255"/>
      <c r="AC82" s="255"/>
      <c r="AD82" s="255"/>
      <c r="AE82" s="255"/>
      <c r="AF82" s="211">
        <f t="shared" ref="AF82:AF86" si="14">IFERROR(S82*Y82,"N/A")</f>
        <v>0</v>
      </c>
      <c r="AG82" s="98" t="s">
        <v>71</v>
      </c>
      <c r="AH82" s="99">
        <v>531</v>
      </c>
      <c r="AI82" s="100" t="s">
        <v>367</v>
      </c>
      <c r="AJ82" s="100" t="s">
        <v>220</v>
      </c>
      <c r="AK82" s="100" t="s">
        <v>853</v>
      </c>
      <c r="AL82" s="100">
        <v>6</v>
      </c>
      <c r="AM82" s="100">
        <v>6</v>
      </c>
      <c r="AN82" s="101">
        <v>2</v>
      </c>
    </row>
    <row r="83" spans="1:40" ht="54" x14ac:dyDescent="0.25">
      <c r="A83" s="342"/>
      <c r="B83" s="347"/>
      <c r="C83" s="213">
        <v>79</v>
      </c>
      <c r="D83" s="214" t="s">
        <v>71</v>
      </c>
      <c r="E83" s="208" t="s">
        <v>854</v>
      </c>
      <c r="F83" s="175" t="s">
        <v>290</v>
      </c>
      <c r="G83" s="175" t="s">
        <v>440</v>
      </c>
      <c r="H83" s="181">
        <f>INDEX('B. Maturity Model Grading'!$I$4:$I$33,MATCH(AJ83,'B. Maturity Model Grading'!$H$4:$H$33,0))</f>
        <v>0.50617283950617287</v>
      </c>
      <c r="I83" s="76"/>
      <c r="J83" s="76"/>
      <c r="K83" s="76"/>
      <c r="L83" s="76">
        <v>1</v>
      </c>
      <c r="M83" s="76"/>
      <c r="N83" s="76"/>
      <c r="O83" s="76"/>
      <c r="P83" s="76" cm="1">
        <f t="array" ref="P83">_xlfn.SWITCH(F83,"High",1,"Medium",0.5,"Low",0.25,0)</f>
        <v>0.25</v>
      </c>
      <c r="Q83" s="209">
        <f t="shared" si="13"/>
        <v>0.14285714285714285</v>
      </c>
      <c r="R83" s="209" cm="1">
        <f t="array" ref="R83">_xlfn.IFS(H83&lt;=0.4,0.4,H83&lt;=0.6,0.6,H83&lt;=0.8,0.8,H83&lt;=1,1)</f>
        <v>0.6</v>
      </c>
      <c r="S83" s="210" cm="1">
        <f t="array" ref="S83">P83*Q83*R83/MAX($P$5:$P$86*$Q$5:$Q$86*$R$5:$R$86)</f>
        <v>2.1428571428571425E-2</v>
      </c>
      <c r="T83" s="275"/>
      <c r="U83" s="275"/>
      <c r="V83" s="275"/>
      <c r="W83" s="275"/>
      <c r="X83" s="275"/>
      <c r="Y83" s="178"/>
      <c r="Z83" s="178"/>
      <c r="AA83" s="255"/>
      <c r="AB83" s="255"/>
      <c r="AC83" s="255"/>
      <c r="AD83" s="255"/>
      <c r="AE83" s="255"/>
      <c r="AF83" s="211">
        <f t="shared" si="14"/>
        <v>0</v>
      </c>
      <c r="AG83" s="98" t="s">
        <v>71</v>
      </c>
      <c r="AH83" s="99">
        <v>532</v>
      </c>
      <c r="AI83" s="100" t="s">
        <v>367</v>
      </c>
      <c r="AJ83" s="100" t="s">
        <v>220</v>
      </c>
      <c r="AK83" s="100" t="s">
        <v>853</v>
      </c>
      <c r="AL83" s="100">
        <v>6</v>
      </c>
      <c r="AM83" s="100">
        <v>6</v>
      </c>
      <c r="AN83" s="101">
        <v>2</v>
      </c>
    </row>
    <row r="84" spans="1:40" ht="126" x14ac:dyDescent="0.25">
      <c r="A84" s="342"/>
      <c r="B84" s="295" t="str">
        <f t="shared" si="11"/>
        <v xml:space="preserve">Recall Communication and Notification SOP </v>
      </c>
      <c r="C84" s="213">
        <v>80</v>
      </c>
      <c r="D84" s="214" t="s">
        <v>71</v>
      </c>
      <c r="E84" s="208" t="s">
        <v>855</v>
      </c>
      <c r="F84" s="175" t="s">
        <v>290</v>
      </c>
      <c r="G84" s="175" t="s">
        <v>433</v>
      </c>
      <c r="H84" s="181">
        <f>INDEX('B. Maturity Model Grading'!$I$4:$I$33,MATCH(AJ84,'B. Maturity Model Grading'!$H$4:$H$33,0))</f>
        <v>0.50617283950617287</v>
      </c>
      <c r="I84" s="76"/>
      <c r="J84" s="76"/>
      <c r="K84" s="76"/>
      <c r="L84" s="76">
        <v>1</v>
      </c>
      <c r="M84" s="76"/>
      <c r="N84" s="76">
        <v>1</v>
      </c>
      <c r="O84" s="76"/>
      <c r="P84" s="76" cm="1">
        <f t="array" ref="P84">_xlfn.SWITCH(F84,"High",1,"Medium",0.5,"Low",0.25,0)</f>
        <v>0.25</v>
      </c>
      <c r="Q84" s="209">
        <f t="shared" si="13"/>
        <v>0.2857142857142857</v>
      </c>
      <c r="R84" s="209" cm="1">
        <f t="array" ref="R84">_xlfn.IFS(H84&lt;=0.4,0.4,H84&lt;=0.6,0.6,H84&lt;=0.8,0.8,H84&lt;=1,1)</f>
        <v>0.6</v>
      </c>
      <c r="S84" s="210" cm="1">
        <f t="array" ref="S84">P84*Q84*R84/MAX($P$5:$P$86*$Q$5:$Q$86*$R$5:$R$86)</f>
        <v>4.2857142857142851E-2</v>
      </c>
      <c r="T84" s="275"/>
      <c r="U84" s="275"/>
      <c r="V84" s="275"/>
      <c r="W84" s="275"/>
      <c r="X84" s="275"/>
      <c r="Y84" s="178"/>
      <c r="Z84" s="178"/>
      <c r="AA84" s="255"/>
      <c r="AB84" s="255"/>
      <c r="AC84" s="255"/>
      <c r="AD84" s="255"/>
      <c r="AE84" s="255"/>
      <c r="AF84" s="211">
        <f t="shared" si="14"/>
        <v>0</v>
      </c>
      <c r="AG84" s="98" t="s">
        <v>71</v>
      </c>
      <c r="AH84" s="99">
        <v>533</v>
      </c>
      <c r="AI84" s="100" t="s">
        <v>367</v>
      </c>
      <c r="AJ84" s="100" t="s">
        <v>220</v>
      </c>
      <c r="AK84" s="100" t="s">
        <v>856</v>
      </c>
      <c r="AL84" s="100">
        <v>6</v>
      </c>
      <c r="AM84" s="100">
        <v>6</v>
      </c>
      <c r="AN84" s="101">
        <v>3</v>
      </c>
    </row>
    <row r="85" spans="1:40" ht="72" x14ac:dyDescent="0.25">
      <c r="A85" s="342"/>
      <c r="B85" s="295" t="str">
        <f t="shared" si="11"/>
        <v xml:space="preserve">Root Cause Analysis and Corrective Actions SOP </v>
      </c>
      <c r="C85" s="213">
        <v>81</v>
      </c>
      <c r="D85" s="214" t="s">
        <v>71</v>
      </c>
      <c r="E85" s="208" t="s">
        <v>857</v>
      </c>
      <c r="F85" s="175" t="s">
        <v>290</v>
      </c>
      <c r="G85" s="175" t="s">
        <v>419</v>
      </c>
      <c r="H85" s="181">
        <f>INDEX('B. Maturity Model Grading'!$I$4:$I$33,MATCH(AJ85,'B. Maturity Model Grading'!$H$4:$H$33,0))</f>
        <v>0.50617283950617287</v>
      </c>
      <c r="I85" s="76"/>
      <c r="J85" s="76"/>
      <c r="K85" s="76"/>
      <c r="L85" s="76">
        <v>1</v>
      </c>
      <c r="M85" s="76"/>
      <c r="N85" s="76"/>
      <c r="O85" s="76"/>
      <c r="P85" s="76" cm="1">
        <f t="array" ref="P85">_xlfn.SWITCH(F85,"High",1,"Medium",0.5,"Low",0.25,0)</f>
        <v>0.25</v>
      </c>
      <c r="Q85" s="209">
        <f t="shared" si="13"/>
        <v>0.14285714285714285</v>
      </c>
      <c r="R85" s="209" cm="1">
        <f t="array" ref="R85">_xlfn.IFS(H85&lt;=0.4,0.4,H85&lt;=0.6,0.6,H85&lt;=0.8,0.8,H85&lt;=1,1)</f>
        <v>0.6</v>
      </c>
      <c r="S85" s="210" cm="1">
        <f t="array" ref="S85">P85*Q85*R85/MAX($P$5:$P$86*$Q$5:$Q$86*$R$5:$R$86)</f>
        <v>2.1428571428571425E-2</v>
      </c>
      <c r="T85" s="275"/>
      <c r="U85" s="275"/>
      <c r="V85" s="275"/>
      <c r="W85" s="275"/>
      <c r="X85" s="275"/>
      <c r="Y85" s="178"/>
      <c r="Z85" s="178"/>
      <c r="AA85" s="255"/>
      <c r="AB85" s="255"/>
      <c r="AC85" s="255"/>
      <c r="AD85" s="255"/>
      <c r="AE85" s="255"/>
      <c r="AF85" s="211">
        <f t="shared" si="14"/>
        <v>0</v>
      </c>
      <c r="AG85" s="98" t="s">
        <v>71</v>
      </c>
      <c r="AH85" s="99">
        <v>537</v>
      </c>
      <c r="AI85" s="100" t="s">
        <v>367</v>
      </c>
      <c r="AJ85" s="100" t="s">
        <v>220</v>
      </c>
      <c r="AK85" s="100" t="s">
        <v>858</v>
      </c>
      <c r="AL85" s="100">
        <v>6</v>
      </c>
      <c r="AM85" s="100">
        <v>6</v>
      </c>
      <c r="AN85" s="101">
        <v>5</v>
      </c>
    </row>
    <row r="86" spans="1:40" ht="126" x14ac:dyDescent="0.25">
      <c r="A86" s="343"/>
      <c r="B86" s="297" t="str">
        <f t="shared" si="11"/>
        <v>Product Recall Process</v>
      </c>
      <c r="C86" s="213">
        <v>82</v>
      </c>
      <c r="D86" s="214" t="s">
        <v>73</v>
      </c>
      <c r="E86" s="208" t="s">
        <v>859</v>
      </c>
      <c r="F86" s="129" t="s">
        <v>268</v>
      </c>
      <c r="G86" s="175" t="s">
        <v>440</v>
      </c>
      <c r="H86" s="176">
        <f>INDEX('B. Maturity Model Grading'!$I$4:$I$33,MATCH(AJ86,'B. Maturity Model Grading'!$H$4:$H$33,0))</f>
        <v>0.50617283950617287</v>
      </c>
      <c r="I86" s="76"/>
      <c r="J86" s="76"/>
      <c r="K86" s="76"/>
      <c r="L86" s="76">
        <v>1</v>
      </c>
      <c r="M86" s="76"/>
      <c r="N86" s="76"/>
      <c r="O86" s="76"/>
      <c r="P86" s="76" cm="1">
        <f t="array" ref="P86">_xlfn.SWITCH(F86,"High",1,"Medium",0.5,"Low",0.25,0)</f>
        <v>1</v>
      </c>
      <c r="Q86" s="209">
        <f t="shared" si="13"/>
        <v>0.14285714285714285</v>
      </c>
      <c r="R86" s="209" cm="1">
        <f t="array" ref="R86">_xlfn.IFS(H86&lt;=0.4,0.4,H86&lt;=0.6,0.6,H86&lt;=0.8,0.8,H86&lt;=1,1)</f>
        <v>0.6</v>
      </c>
      <c r="S86" s="210" cm="1">
        <f t="array" ref="S86">P86*Q86*R86/MAX($P$5:$P$86*$Q$5:$Q$86*$R$5:$R$86)</f>
        <v>8.5714285714285701E-2</v>
      </c>
      <c r="T86" s="177"/>
      <c r="U86" s="177"/>
      <c r="V86" s="177"/>
      <c r="W86" s="177"/>
      <c r="X86" s="177"/>
      <c r="Y86" s="178"/>
      <c r="Z86" s="178"/>
      <c r="AA86" s="255"/>
      <c r="AB86" s="255"/>
      <c r="AC86" s="255"/>
      <c r="AD86" s="255"/>
      <c r="AE86" s="255"/>
      <c r="AF86" s="211">
        <f t="shared" si="14"/>
        <v>0</v>
      </c>
      <c r="AG86" s="98" t="s">
        <v>73</v>
      </c>
      <c r="AH86" s="102">
        <v>288</v>
      </c>
      <c r="AI86" s="100" t="s">
        <v>367</v>
      </c>
      <c r="AJ86" s="100" t="s">
        <v>220</v>
      </c>
      <c r="AK86" s="100" t="s">
        <v>860</v>
      </c>
      <c r="AL86" s="100">
        <v>6</v>
      </c>
      <c r="AM86" s="100">
        <v>6</v>
      </c>
      <c r="AN86" s="101">
        <v>9</v>
      </c>
    </row>
  </sheetData>
  <sheetProtection algorithmName="SHA-1" hashValue="9QLjsqM2S48FBNVOEPneuzHsFj8=" saltValue="2ULh0FT2ar1PF6Lmuv9ckg==" spinCount="100000" sheet="1" formatColumns="0" autoFilter="0" pivotTables="0"/>
  <protectedRanges>
    <protectedRange sqref="AA4:AE4 T5:AE86" name="C6"/>
  </protectedRanges>
  <autoFilter ref="A4:AN86" xr:uid="{A0FDCA5A-9A41-49CF-AD9A-F548168AB504}"/>
  <mergeCells count="36">
    <mergeCell ref="B59:B60"/>
    <mergeCell ref="B62:B63"/>
    <mergeCell ref="B64:B65"/>
    <mergeCell ref="A67:A81"/>
    <mergeCell ref="A82:A86"/>
    <mergeCell ref="B82:B83"/>
    <mergeCell ref="B80:B81"/>
    <mergeCell ref="B78:B79"/>
    <mergeCell ref="B76:B77"/>
    <mergeCell ref="B72:B75"/>
    <mergeCell ref="B70:B71"/>
    <mergeCell ref="B67:B69"/>
    <mergeCell ref="AG2:AN3"/>
    <mergeCell ref="A22:A36"/>
    <mergeCell ref="A37:A58"/>
    <mergeCell ref="A59:A66"/>
    <mergeCell ref="A5:A21"/>
    <mergeCell ref="B14:B15"/>
    <mergeCell ref="B18:B19"/>
    <mergeCell ref="B20:B21"/>
    <mergeCell ref="B28:B29"/>
    <mergeCell ref="B7:B8"/>
    <mergeCell ref="B42:B43"/>
    <mergeCell ref="B45:B46"/>
    <mergeCell ref="B47:B48"/>
    <mergeCell ref="B49:B52"/>
    <mergeCell ref="B54:B55"/>
    <mergeCell ref="B56:B57"/>
    <mergeCell ref="C1:AF1"/>
    <mergeCell ref="AA2:AE3"/>
    <mergeCell ref="B37:B38"/>
    <mergeCell ref="B39:B40"/>
    <mergeCell ref="B30:B31"/>
    <mergeCell ref="B33:B34"/>
    <mergeCell ref="B35:B36"/>
    <mergeCell ref="B23:B24"/>
  </mergeCells>
  <phoneticPr fontId="74" type="noConversion"/>
  <conditionalFormatting sqref="A5 A22 A37 A59 A67 A82">
    <cfRule type="expression" dxfId="14" priority="8">
      <formula>IF(A5&lt;&gt;"",TRUE,FALSE)</formula>
    </cfRule>
    <cfRule type="expression" dxfId="13" priority="9">
      <formula>IF(A5="",TRUE,FALSE)</formula>
    </cfRule>
  </conditionalFormatting>
  <conditionalFormatting sqref="B5:C7 C8 B9:C14 C15 B16:C18 C19 B20:C20 C21 B22:C23 C24 B25:C28 C29 B30:C30 C31 B32:C33 C34 B35:C35 C36 B37:C37 C38 B39:C39 C40 B41:C42 C43 B44:C45 C46 B47:C47 C48 B49:C49 C50:C52 B53:C54 C55 B56:C56 C57 B58:C59 C60 B61:C62 C63 B64:C64 C65 B66:C67 C68:C69 B70:C70 C71 B72:C72 C73:C75 B76:C76 C77 B78:C78 C79 B80:C80 C81 B82:C82 C83 B84:C86">
    <cfRule type="expression" dxfId="12" priority="4">
      <formula>IF(B5&lt;&gt;"",TRUE,FALSE)</formula>
    </cfRule>
    <cfRule type="expression" dxfId="11" priority="5">
      <formula>IF(B5="",TRUE,FALSE)</formula>
    </cfRule>
  </conditionalFormatting>
  <conditionalFormatting sqref="Y5:Y86">
    <cfRule type="cellIs" dxfId="10" priority="1" operator="equal">
      <formula>3</formula>
    </cfRule>
    <cfRule type="cellIs" dxfId="9" priority="2" operator="equal">
      <formula>2</formula>
    </cfRule>
    <cfRule type="cellIs" dxfId="8" priority="3" operator="equal">
      <formula>1</formula>
    </cfRule>
  </conditionalFormatting>
  <dataValidations count="1">
    <dataValidation type="list" allowBlank="1" showInputMessage="1" showErrorMessage="1" sqref="Y5:Y86" xr:uid="{2A79055A-7C22-411B-B418-A1C81E05E629}">
      <formula1>"1,2,3"</formula1>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53D6-DDF6-4ED7-B4E7-03DD10221C67}">
  <sheetPr>
    <tabColor theme="3" tint="0.39997558519241921"/>
  </sheetPr>
  <dimension ref="A1:AR11"/>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88" customWidth="1"/>
    <col min="3" max="3" width="13.42578125" style="52" customWidth="1"/>
    <col min="4" max="4" width="30.42578125" style="52"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42578125" style="90" customWidth="1" collapsed="1"/>
    <col min="21" max="24" width="55.42578125" style="90" customWidth="1"/>
    <col min="25" max="25" width="25.7109375" style="59" customWidth="1"/>
    <col min="26" max="26" width="37.42578125" style="59" customWidth="1"/>
    <col min="27" max="31" width="24" style="59" customWidth="1" outlineLevel="1"/>
    <col min="32" max="32" width="25.42578125" style="90" customWidth="1"/>
    <col min="33" max="33" width="20.7109375" style="59" hidden="1" customWidth="1" outlineLevel="1"/>
    <col min="34" max="34" width="8.85546875" style="59" hidden="1" customWidth="1" outlineLevel="1"/>
    <col min="35" max="40" width="13.28515625" style="59" hidden="1" customWidth="1" outlineLevel="1"/>
    <col min="41" max="41" width="8.85546875" style="59" collapsed="1"/>
    <col min="42" max="16384" width="8.85546875" style="59"/>
  </cols>
  <sheetData>
    <row r="1" spans="1:44" s="138" customFormat="1" ht="71.25" customHeight="1" thickBot="1" x14ac:dyDescent="0.3">
      <c r="A1" s="251"/>
      <c r="B1" s="253"/>
      <c r="C1" s="301" t="s">
        <v>386</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252"/>
      <c r="AH1" s="252"/>
      <c r="AI1" s="252"/>
      <c r="AO1" s="74"/>
      <c r="AP1" s="74"/>
      <c r="AQ1" s="257"/>
      <c r="AR1" s="74"/>
    </row>
    <row r="2" spans="1:44" s="138" customFormat="1" ht="20.25" customHeight="1" thickBot="1" x14ac:dyDescent="0.3">
      <c r="A2" s="269" t="s">
        <v>1</v>
      </c>
      <c r="B2" s="229"/>
      <c r="C2" s="230"/>
      <c r="D2" s="230"/>
      <c r="E2" s="241"/>
      <c r="F2" s="241"/>
      <c r="G2" s="231"/>
      <c r="H2" s="232"/>
      <c r="I2" s="232"/>
      <c r="J2" s="233"/>
      <c r="K2" s="234" t="s">
        <v>640</v>
      </c>
      <c r="L2" s="235"/>
      <c r="M2" s="235"/>
      <c r="N2" s="235"/>
      <c r="O2" s="235"/>
      <c r="P2" s="235"/>
      <c r="Q2" s="186" t="s">
        <v>395</v>
      </c>
      <c r="R2" s="187"/>
      <c r="S2" s="249"/>
      <c r="T2" s="242"/>
      <c r="U2" s="242"/>
      <c r="V2" s="242"/>
      <c r="W2" s="242"/>
      <c r="X2" s="242"/>
      <c r="Y2" s="193"/>
      <c r="Z2" s="194"/>
      <c r="AA2" s="325" t="s">
        <v>239</v>
      </c>
      <c r="AB2" s="325"/>
      <c r="AC2" s="325"/>
      <c r="AD2" s="325"/>
      <c r="AE2" s="325"/>
      <c r="AF2" s="194"/>
      <c r="AG2" s="349" t="s">
        <v>240</v>
      </c>
      <c r="AH2" s="350"/>
      <c r="AI2" s="350"/>
      <c r="AJ2" s="350"/>
      <c r="AK2" s="350"/>
      <c r="AL2" s="350"/>
      <c r="AM2" s="350"/>
      <c r="AN2" s="351"/>
      <c r="AO2" s="74"/>
      <c r="AP2" s="74"/>
      <c r="AQ2" s="257">
        <v>1</v>
      </c>
      <c r="AR2" s="74"/>
    </row>
    <row r="3" spans="1:44" s="138" customFormat="1" ht="20.25" customHeight="1" thickBot="1" x14ac:dyDescent="0.25">
      <c r="A3" s="195"/>
      <c r="B3" s="134"/>
      <c r="C3" s="145"/>
      <c r="D3" s="145"/>
      <c r="E3" s="136"/>
      <c r="F3" s="137"/>
      <c r="G3" s="137"/>
      <c r="H3" s="146"/>
      <c r="I3" s="141">
        <v>1</v>
      </c>
      <c r="J3" s="142">
        <v>1</v>
      </c>
      <c r="K3" s="142">
        <v>1</v>
      </c>
      <c r="L3" s="142">
        <v>1</v>
      </c>
      <c r="M3" s="142">
        <v>1</v>
      </c>
      <c r="N3" s="142">
        <v>1</v>
      </c>
      <c r="O3" s="143">
        <v>1</v>
      </c>
      <c r="P3" s="246"/>
      <c r="Q3" s="247"/>
      <c r="R3" s="248"/>
      <c r="S3" s="139"/>
      <c r="T3" s="140"/>
      <c r="U3" s="140"/>
      <c r="V3" s="140"/>
      <c r="W3" s="140"/>
      <c r="X3" s="140"/>
      <c r="Y3" s="138">
        <v>2</v>
      </c>
      <c r="AA3" s="325"/>
      <c r="AB3" s="325"/>
      <c r="AC3" s="325"/>
      <c r="AD3" s="325"/>
      <c r="AE3" s="325"/>
      <c r="AF3" s="144"/>
      <c r="AG3" s="352"/>
      <c r="AH3" s="353"/>
      <c r="AI3" s="353"/>
      <c r="AJ3" s="353"/>
      <c r="AK3" s="353"/>
      <c r="AL3" s="353"/>
      <c r="AM3" s="353"/>
      <c r="AN3" s="354"/>
      <c r="AQ3" s="138">
        <v>2</v>
      </c>
    </row>
    <row r="4" spans="1:44" s="122" customFormat="1" ht="65.25" customHeight="1" thickBot="1" x14ac:dyDescent="0.3">
      <c r="A4" s="200" t="s">
        <v>78</v>
      </c>
      <c r="B4" s="200" t="s">
        <v>396</v>
      </c>
      <c r="C4" s="201" t="s">
        <v>248</v>
      </c>
      <c r="D4" s="202" t="s">
        <v>397</v>
      </c>
      <c r="E4" s="203" t="s">
        <v>249</v>
      </c>
      <c r="F4" s="200" t="s">
        <v>251</v>
      </c>
      <c r="G4" s="200" t="s">
        <v>398</v>
      </c>
      <c r="H4" s="200" t="s">
        <v>252</v>
      </c>
      <c r="I4" s="200" t="s">
        <v>399</v>
      </c>
      <c r="J4" s="200" t="s">
        <v>400</v>
      </c>
      <c r="K4" s="200" t="s">
        <v>401</v>
      </c>
      <c r="L4" s="200" t="s">
        <v>402</v>
      </c>
      <c r="M4" s="200" t="s">
        <v>403</v>
      </c>
      <c r="N4" s="200" t="s">
        <v>404</v>
      </c>
      <c r="O4" s="200" t="s">
        <v>405</v>
      </c>
      <c r="P4" s="200" t="s">
        <v>406</v>
      </c>
      <c r="Q4" s="200" t="s">
        <v>407</v>
      </c>
      <c r="R4" s="200" t="s">
        <v>408</v>
      </c>
      <c r="S4" s="205"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23" t="s">
        <v>397</v>
      </c>
      <c r="AH4" s="124" t="s">
        <v>248</v>
      </c>
      <c r="AI4" s="125" t="s">
        <v>77</v>
      </c>
      <c r="AJ4" s="125" t="s">
        <v>78</v>
      </c>
      <c r="AK4" s="125" t="s">
        <v>396</v>
      </c>
      <c r="AL4" s="125" t="s">
        <v>415</v>
      </c>
      <c r="AM4" s="125" t="s">
        <v>416</v>
      </c>
      <c r="AN4" s="126" t="s">
        <v>417</v>
      </c>
      <c r="AQ4" s="122">
        <v>3</v>
      </c>
    </row>
    <row r="5" spans="1:44" ht="54" x14ac:dyDescent="0.25">
      <c r="A5" s="355" t="str">
        <f t="shared" ref="A5" si="0">IF(AJ4&lt;&gt;AJ5,AJ5,"")</f>
        <v>Performance Metrics and Management</v>
      </c>
      <c r="B5" s="212" t="str">
        <f t="shared" ref="B5:B7" si="1">IF(AK4&lt;&gt;AK5,AK5,"")</f>
        <v xml:space="preserve">KPI Selection and Definition SOP </v>
      </c>
      <c r="C5" s="213">
        <v>1</v>
      </c>
      <c r="D5" s="214" t="s">
        <v>71</v>
      </c>
      <c r="E5" s="208" t="s">
        <v>861</v>
      </c>
      <c r="F5" s="175" t="s">
        <v>290</v>
      </c>
      <c r="G5" s="175" t="s">
        <v>419</v>
      </c>
      <c r="H5" s="181">
        <f>INDEX('B. Maturity Model Grading'!$I$4:$I$33,MATCH(AJ5,'B. Maturity Model Grading'!$H$4:$H$33,0))</f>
        <v>0.90123456790123457</v>
      </c>
      <c r="I5" s="76"/>
      <c r="J5" s="76">
        <v>1</v>
      </c>
      <c r="K5" s="76"/>
      <c r="L5" s="76"/>
      <c r="M5" s="76"/>
      <c r="N5" s="76"/>
      <c r="O5" s="76"/>
      <c r="P5" s="76" cm="1">
        <f t="array" ref="P5">_xlfn.SWITCH(F5,"High",1,"Medium",0.5,"Low",0.25,0)</f>
        <v>0.25</v>
      </c>
      <c r="Q5" s="209">
        <f t="shared" ref="Q5:Q11" si="2">SUMPRODUCT(I5:O5,$I$3:$O$3)/SUM($I$3:$O$3)</f>
        <v>0.14285714285714285</v>
      </c>
      <c r="R5" s="209" cm="1">
        <f t="array" ref="R5">_xlfn.IFS(H5&lt;=0.4,0.4,H5&lt;=0.6,0.6,H5&lt;=0.8,0.8,H5&lt;=1,1)</f>
        <v>1</v>
      </c>
      <c r="S5" s="210" cm="1">
        <f t="array" ref="S5">P5*Q5*R5/MAX($P$5:$P$11*$Q$5:$Q$11*$R$5:$R$11)</f>
        <v>0.1388888888888889</v>
      </c>
      <c r="T5" s="275"/>
      <c r="U5" s="275"/>
      <c r="V5" s="275"/>
      <c r="W5" s="275"/>
      <c r="X5" s="275"/>
      <c r="Y5" s="178"/>
      <c r="Z5" s="178"/>
      <c r="AA5" s="255"/>
      <c r="AB5" s="255"/>
      <c r="AC5" s="255"/>
      <c r="AD5" s="255"/>
      <c r="AE5" s="255"/>
      <c r="AF5" s="211">
        <f t="shared" ref="AF5:AF11" si="3">IFERROR(S5*Y5,"N/A")</f>
        <v>0</v>
      </c>
      <c r="AG5" s="98" t="s">
        <v>71</v>
      </c>
      <c r="AH5" s="99">
        <v>551</v>
      </c>
      <c r="AI5" s="100" t="s">
        <v>386</v>
      </c>
      <c r="AJ5" s="100" t="s">
        <v>225</v>
      </c>
      <c r="AK5" s="100" t="s">
        <v>862</v>
      </c>
      <c r="AL5" s="100">
        <v>7</v>
      </c>
      <c r="AM5" s="100">
        <v>2</v>
      </c>
      <c r="AN5" s="101">
        <v>1</v>
      </c>
    </row>
    <row r="6" spans="1:44" ht="54" x14ac:dyDescent="0.25">
      <c r="A6" s="355"/>
      <c r="B6" s="212" t="str">
        <f t="shared" si="1"/>
        <v xml:space="preserve">Continuous Improvement SOP </v>
      </c>
      <c r="C6" s="213">
        <v>2</v>
      </c>
      <c r="D6" s="214" t="s">
        <v>71</v>
      </c>
      <c r="E6" s="208" t="s">
        <v>863</v>
      </c>
      <c r="F6" s="175" t="s">
        <v>290</v>
      </c>
      <c r="G6" s="175" t="s">
        <v>440</v>
      </c>
      <c r="H6" s="181">
        <f>INDEX('B. Maturity Model Grading'!$I$4:$I$33,MATCH(AJ6,'B. Maturity Model Grading'!$H$4:$H$33,0))</f>
        <v>0.90123456790123457</v>
      </c>
      <c r="I6" s="76"/>
      <c r="J6" s="76"/>
      <c r="K6" s="76"/>
      <c r="L6" s="76">
        <v>1</v>
      </c>
      <c r="M6" s="76"/>
      <c r="N6" s="76"/>
      <c r="O6" s="76"/>
      <c r="P6" s="76" cm="1">
        <f t="array" ref="P6">_xlfn.SWITCH(F6,"High",1,"Medium",0.5,"Low",0.25,0)</f>
        <v>0.25</v>
      </c>
      <c r="Q6" s="209">
        <f t="shared" si="2"/>
        <v>0.14285714285714285</v>
      </c>
      <c r="R6" s="209" cm="1">
        <f t="array" ref="R6">_xlfn.IFS(H6&lt;=0.4,0.4,H6&lt;=0.6,0.6,H6&lt;=0.8,0.8,H6&lt;=1,1)</f>
        <v>1</v>
      </c>
      <c r="S6" s="210" cm="1">
        <f t="array" ref="S6">P6*Q6*R6/MAX($P$5:$P$11*$Q$5:$Q$11*$R$5:$R$11)</f>
        <v>0.1388888888888889</v>
      </c>
      <c r="T6" s="177"/>
      <c r="U6" s="177"/>
      <c r="V6" s="177"/>
      <c r="W6" s="177"/>
      <c r="X6" s="177"/>
      <c r="Y6" s="178"/>
      <c r="Z6" s="178"/>
      <c r="AA6" s="255"/>
      <c r="AB6" s="255"/>
      <c r="AC6" s="255"/>
      <c r="AD6" s="255"/>
      <c r="AE6" s="255"/>
      <c r="AF6" s="211">
        <f t="shared" si="3"/>
        <v>0</v>
      </c>
      <c r="AG6" s="98" t="s">
        <v>71</v>
      </c>
      <c r="AH6" s="99">
        <v>557</v>
      </c>
      <c r="AI6" s="100" t="s">
        <v>386</v>
      </c>
      <c r="AJ6" s="100" t="s">
        <v>225</v>
      </c>
      <c r="AK6" s="100" t="s">
        <v>864</v>
      </c>
      <c r="AL6" s="100">
        <v>7</v>
      </c>
      <c r="AM6" s="100">
        <v>2</v>
      </c>
      <c r="AN6" s="101">
        <v>4</v>
      </c>
    </row>
    <row r="7" spans="1:44" ht="54" x14ac:dyDescent="0.25">
      <c r="A7" s="355"/>
      <c r="B7" s="356" t="str">
        <f t="shared" si="1"/>
        <v>KPI Ownership and Accountability</v>
      </c>
      <c r="C7" s="213">
        <v>3</v>
      </c>
      <c r="D7" s="214" t="s">
        <v>72</v>
      </c>
      <c r="E7" s="208" t="s">
        <v>865</v>
      </c>
      <c r="F7" s="175" t="s">
        <v>276</v>
      </c>
      <c r="G7" s="175" t="s">
        <v>419</v>
      </c>
      <c r="H7" s="181">
        <f>INDEX('B. Maturity Model Grading'!$I$4:$I$33,MATCH(AJ7,'B. Maturity Model Grading'!$H$4:$H$33,0))</f>
        <v>0.90123456790123457</v>
      </c>
      <c r="I7" s="76"/>
      <c r="J7" s="76">
        <v>1</v>
      </c>
      <c r="K7" s="76"/>
      <c r="L7" s="76">
        <v>1</v>
      </c>
      <c r="M7" s="76"/>
      <c r="N7" s="76"/>
      <c r="O7" s="76"/>
      <c r="P7" s="76" cm="1">
        <f t="array" ref="P7">_xlfn.SWITCH(F7,"High",1,"Medium",0.5,"Low",0.25,0)</f>
        <v>0.5</v>
      </c>
      <c r="Q7" s="209">
        <f t="shared" si="2"/>
        <v>0.2857142857142857</v>
      </c>
      <c r="R7" s="209" cm="1">
        <f t="array" ref="R7">_xlfn.IFS(H7&lt;=0.4,0.4,H7&lt;=0.6,0.6,H7&lt;=0.8,0.8,H7&lt;=1,1)</f>
        <v>1</v>
      </c>
      <c r="S7" s="210" cm="1">
        <f t="array" ref="S7">P7*Q7*R7/MAX($P$5:$P$11*$Q$5:$Q$11*$R$5:$R$11)</f>
        <v>0.55555555555555558</v>
      </c>
      <c r="T7" s="275"/>
      <c r="U7" s="275"/>
      <c r="V7" s="275"/>
      <c r="W7" s="275"/>
      <c r="X7" s="275"/>
      <c r="Y7" s="178"/>
      <c r="Z7" s="178"/>
      <c r="AA7" s="255"/>
      <c r="AB7" s="255"/>
      <c r="AC7" s="255"/>
      <c r="AD7" s="255"/>
      <c r="AE7" s="255"/>
      <c r="AF7" s="211">
        <f t="shared" si="3"/>
        <v>0</v>
      </c>
      <c r="AG7" s="98" t="s">
        <v>72</v>
      </c>
      <c r="AH7" s="99">
        <v>197</v>
      </c>
      <c r="AI7" s="100" t="s">
        <v>386</v>
      </c>
      <c r="AJ7" s="100" t="s">
        <v>225</v>
      </c>
      <c r="AK7" s="100" t="s">
        <v>866</v>
      </c>
      <c r="AL7" s="100">
        <v>7</v>
      </c>
      <c r="AM7" s="100">
        <v>2</v>
      </c>
      <c r="AN7" s="101">
        <v>7</v>
      </c>
    </row>
    <row r="8" spans="1:44" ht="54" x14ac:dyDescent="0.25">
      <c r="A8" s="355"/>
      <c r="B8" s="357"/>
      <c r="C8" s="213">
        <v>4</v>
      </c>
      <c r="D8" s="214" t="s">
        <v>72</v>
      </c>
      <c r="E8" s="208" t="s">
        <v>867</v>
      </c>
      <c r="F8" s="175" t="s">
        <v>276</v>
      </c>
      <c r="G8" s="175" t="s">
        <v>428</v>
      </c>
      <c r="H8" s="181">
        <f>INDEX('B. Maturity Model Grading'!$I$4:$I$33,MATCH(AJ8,'B. Maturity Model Grading'!$H$4:$H$33,0))</f>
        <v>0.90123456790123457</v>
      </c>
      <c r="I8" s="76"/>
      <c r="J8" s="76"/>
      <c r="K8" s="76"/>
      <c r="L8" s="76">
        <v>1</v>
      </c>
      <c r="M8" s="76"/>
      <c r="N8" s="76"/>
      <c r="O8" s="76"/>
      <c r="P8" s="76" cm="1">
        <f t="array" ref="P8">_xlfn.SWITCH(F8,"High",1,"Medium",0.5,"Low",0.25,0)</f>
        <v>0.5</v>
      </c>
      <c r="Q8" s="209">
        <f t="shared" si="2"/>
        <v>0.14285714285714285</v>
      </c>
      <c r="R8" s="209" cm="1">
        <f t="array" ref="R8">_xlfn.IFS(H8&lt;=0.4,0.4,H8&lt;=0.6,0.6,H8&lt;=0.8,0.8,H8&lt;=1,1)</f>
        <v>1</v>
      </c>
      <c r="S8" s="210" cm="1">
        <f t="array" ref="S8">P8*Q8*R8/MAX($P$5:$P$11*$Q$5:$Q$11*$R$5:$R$11)</f>
        <v>0.27777777777777779</v>
      </c>
      <c r="T8" s="275"/>
      <c r="U8" s="275"/>
      <c r="V8" s="275"/>
      <c r="W8" s="275"/>
      <c r="X8" s="275"/>
      <c r="Y8" s="178"/>
      <c r="Z8" s="178"/>
      <c r="AA8" s="255"/>
      <c r="AB8" s="255"/>
      <c r="AC8" s="255"/>
      <c r="AD8" s="255"/>
      <c r="AE8" s="255"/>
      <c r="AF8" s="211">
        <f t="shared" si="3"/>
        <v>0</v>
      </c>
      <c r="AG8" s="98" t="s">
        <v>72</v>
      </c>
      <c r="AH8" s="99">
        <v>198</v>
      </c>
      <c r="AI8" s="100" t="s">
        <v>386</v>
      </c>
      <c r="AJ8" s="100" t="s">
        <v>225</v>
      </c>
      <c r="AK8" s="100" t="s">
        <v>866</v>
      </c>
      <c r="AL8" s="100">
        <v>7</v>
      </c>
      <c r="AM8" s="100">
        <v>2</v>
      </c>
      <c r="AN8" s="101">
        <v>7</v>
      </c>
    </row>
    <row r="9" spans="1:44" ht="90" x14ac:dyDescent="0.25">
      <c r="A9" s="355"/>
      <c r="B9" s="212" t="str">
        <f t="shared" ref="B9:B11" si="4">IF(AK8&lt;&gt;AK9,AK9,"")</f>
        <v>Performance Measurement</v>
      </c>
      <c r="C9" s="213">
        <v>5</v>
      </c>
      <c r="D9" s="214" t="s">
        <v>73</v>
      </c>
      <c r="E9" s="208" t="s">
        <v>868</v>
      </c>
      <c r="F9" s="175" t="s">
        <v>276</v>
      </c>
      <c r="G9" s="175" t="s">
        <v>419</v>
      </c>
      <c r="H9" s="181">
        <f>INDEX('B. Maturity Model Grading'!$I$4:$I$33,MATCH(AJ9,'B. Maturity Model Grading'!$H$4:$H$33,0))</f>
        <v>0.90123456790123457</v>
      </c>
      <c r="I9" s="76"/>
      <c r="J9" s="76">
        <v>1</v>
      </c>
      <c r="K9" s="76"/>
      <c r="L9" s="76"/>
      <c r="M9" s="76"/>
      <c r="N9" s="76"/>
      <c r="O9" s="76"/>
      <c r="P9" s="76" cm="1">
        <f t="array" ref="P9">_xlfn.SWITCH(F9,"High",1,"Medium",0.5,"Low",0.25,0)</f>
        <v>0.5</v>
      </c>
      <c r="Q9" s="209">
        <f t="shared" si="2"/>
        <v>0.14285714285714285</v>
      </c>
      <c r="R9" s="209" cm="1">
        <f t="array" ref="R9">_xlfn.IFS(H9&lt;=0.4,0.4,H9&lt;=0.6,0.6,H9&lt;=0.8,0.8,H9&lt;=1,1)</f>
        <v>1</v>
      </c>
      <c r="S9" s="210" cm="1">
        <f t="array" ref="S9">P9*Q9*R9/MAX($P$5:$P$11*$Q$5:$Q$11*$R$5:$R$11)</f>
        <v>0.27777777777777779</v>
      </c>
      <c r="T9" s="177"/>
      <c r="U9" s="177"/>
      <c r="V9" s="177"/>
      <c r="W9" s="177"/>
      <c r="X9" s="177"/>
      <c r="Y9" s="178"/>
      <c r="Z9" s="178"/>
      <c r="AA9" s="255"/>
      <c r="AB9" s="255"/>
      <c r="AC9" s="255"/>
      <c r="AD9" s="255"/>
      <c r="AE9" s="255"/>
      <c r="AF9" s="211">
        <f t="shared" si="3"/>
        <v>0</v>
      </c>
      <c r="AG9" s="98" t="s">
        <v>73</v>
      </c>
      <c r="AH9" s="102">
        <v>311</v>
      </c>
      <c r="AI9" s="100" t="s">
        <v>386</v>
      </c>
      <c r="AJ9" s="100" t="s">
        <v>225</v>
      </c>
      <c r="AK9" s="100" t="s">
        <v>869</v>
      </c>
      <c r="AL9" s="100">
        <v>7</v>
      </c>
      <c r="AM9" s="100">
        <v>2</v>
      </c>
      <c r="AN9" s="101">
        <v>9</v>
      </c>
    </row>
    <row r="10" spans="1:44" ht="54" x14ac:dyDescent="0.25">
      <c r="A10" s="355"/>
      <c r="B10" s="212" t="str">
        <f t="shared" si="4"/>
        <v>Continuous Improvement Initiatives</v>
      </c>
      <c r="C10" s="213">
        <v>6</v>
      </c>
      <c r="D10" s="214" t="s">
        <v>73</v>
      </c>
      <c r="E10" s="208" t="s">
        <v>870</v>
      </c>
      <c r="F10" s="175" t="s">
        <v>268</v>
      </c>
      <c r="G10" s="175" t="s">
        <v>440</v>
      </c>
      <c r="H10" s="181">
        <f>INDEX('B. Maturity Model Grading'!$I$4:$I$33,MATCH(AJ10,'B. Maturity Model Grading'!$H$4:$H$33,0))</f>
        <v>0.90123456790123457</v>
      </c>
      <c r="I10" s="76"/>
      <c r="J10" s="76">
        <v>1</v>
      </c>
      <c r="K10" s="76"/>
      <c r="L10" s="76"/>
      <c r="M10" s="76"/>
      <c r="N10" s="76"/>
      <c r="O10" s="76"/>
      <c r="P10" s="76" cm="1">
        <f t="array" ref="P10">_xlfn.SWITCH(F10,"High",1,"Medium",0.5,"Low",0.25,0)</f>
        <v>1</v>
      </c>
      <c r="Q10" s="209">
        <f t="shared" si="2"/>
        <v>0.14285714285714285</v>
      </c>
      <c r="R10" s="209" cm="1">
        <f t="array" ref="R10">_xlfn.IFS(H10&lt;=0.4,0.4,H10&lt;=0.6,0.6,H10&lt;=0.8,0.8,H10&lt;=1,1)</f>
        <v>1</v>
      </c>
      <c r="S10" s="210" cm="1">
        <f t="array" ref="S10">P10*Q10*R10/MAX($P$5:$P$11*$Q$5:$Q$11*$R$5:$R$11)</f>
        <v>0.55555555555555558</v>
      </c>
      <c r="T10" s="177"/>
      <c r="U10" s="177"/>
      <c r="V10" s="177"/>
      <c r="W10" s="177"/>
      <c r="X10" s="177"/>
      <c r="Y10" s="178"/>
      <c r="Z10" s="178"/>
      <c r="AA10" s="255"/>
      <c r="AB10" s="255"/>
      <c r="AC10" s="255"/>
      <c r="AD10" s="255"/>
      <c r="AE10" s="255"/>
      <c r="AF10" s="211">
        <f t="shared" si="3"/>
        <v>0</v>
      </c>
      <c r="AG10" s="98" t="s">
        <v>73</v>
      </c>
      <c r="AH10" s="102">
        <v>314</v>
      </c>
      <c r="AI10" s="100" t="s">
        <v>386</v>
      </c>
      <c r="AJ10" s="100" t="s">
        <v>225</v>
      </c>
      <c r="AK10" s="100" t="s">
        <v>871</v>
      </c>
      <c r="AL10" s="100">
        <v>7</v>
      </c>
      <c r="AM10" s="100">
        <v>2</v>
      </c>
      <c r="AN10" s="101">
        <v>10</v>
      </c>
    </row>
    <row r="11" spans="1:44" ht="108" x14ac:dyDescent="0.25">
      <c r="A11" s="292" t="str">
        <f t="shared" ref="A11" si="5">IF(AJ10&lt;&gt;AJ11,AJ11,"")</f>
        <v>Process Efficiency Management and Critical Product Workflows</v>
      </c>
      <c r="B11" s="294" t="str">
        <f t="shared" si="4"/>
        <v xml:space="preserve">Critical Product Identification and Handling SOP </v>
      </c>
      <c r="C11" s="213">
        <v>7</v>
      </c>
      <c r="D11" s="214" t="s">
        <v>71</v>
      </c>
      <c r="E11" s="208" t="s">
        <v>872</v>
      </c>
      <c r="F11" s="175" t="s">
        <v>268</v>
      </c>
      <c r="G11" s="175" t="s">
        <v>428</v>
      </c>
      <c r="H11" s="181">
        <f>INDEX('B. Maturity Model Grading'!$I$4:$I$33,MATCH(AJ11,'B. Maturity Model Grading'!$H$4:$H$33,0))</f>
        <v>0.44444444444444442</v>
      </c>
      <c r="I11" s="76"/>
      <c r="J11" s="76"/>
      <c r="K11" s="76">
        <v>1</v>
      </c>
      <c r="L11" s="76">
        <v>1</v>
      </c>
      <c r="M11" s="76">
        <v>1</v>
      </c>
      <c r="N11" s="76"/>
      <c r="O11" s="76"/>
      <c r="P11" s="76" cm="1">
        <f t="array" ref="P11">_xlfn.SWITCH(F11,"High",1,"Medium",0.5,"Low",0.25,0)</f>
        <v>1</v>
      </c>
      <c r="Q11" s="209">
        <f t="shared" si="2"/>
        <v>0.42857142857142855</v>
      </c>
      <c r="R11" s="209" cm="1">
        <f t="array" ref="R11">_xlfn.IFS(H11&lt;=0.4,0.4,H11&lt;=0.6,0.6,H11&lt;=0.8,0.8,H11&lt;=1,1)</f>
        <v>0.6</v>
      </c>
      <c r="S11" s="210" cm="1">
        <f t="array" ref="S11">P11*Q11*R11/MAX($P$5:$P$11*$Q$5:$Q$11*$R$5:$R$11)</f>
        <v>1</v>
      </c>
      <c r="T11" s="275"/>
      <c r="U11" s="275"/>
      <c r="V11" s="275"/>
      <c r="W11" s="275"/>
      <c r="X11" s="275"/>
      <c r="Y11" s="178"/>
      <c r="Z11" s="178"/>
      <c r="AA11" s="255"/>
      <c r="AB11" s="255"/>
      <c r="AC11" s="255"/>
      <c r="AD11" s="255"/>
      <c r="AE11" s="255"/>
      <c r="AF11" s="211">
        <f t="shared" si="3"/>
        <v>0</v>
      </c>
      <c r="AG11" s="98" t="s">
        <v>71</v>
      </c>
      <c r="AH11" s="99">
        <v>565</v>
      </c>
      <c r="AI11" s="100" t="s">
        <v>386</v>
      </c>
      <c r="AJ11" s="100" t="s">
        <v>230</v>
      </c>
      <c r="AK11" s="100" t="s">
        <v>873</v>
      </c>
      <c r="AL11" s="100">
        <v>7</v>
      </c>
      <c r="AM11" s="100">
        <v>3</v>
      </c>
      <c r="AN11" s="101">
        <v>3</v>
      </c>
    </row>
  </sheetData>
  <sheetProtection algorithmName="SHA-1" hashValue="dJSanXVK5m3RS1DTfP5lcJtflHI=" saltValue="hBuvH3J4nrGdD/yPcT4dxw==" spinCount="100000" sheet="1" formatColumns="0" autoFilter="0" pivotTables="0"/>
  <protectedRanges>
    <protectedRange sqref="AA4:AE4 T5:AE11" name="C7"/>
  </protectedRanges>
  <autoFilter ref="A4:AN11" xr:uid="{A0FDCA5A-9A41-49CF-AD9A-F548168AB504}"/>
  <mergeCells count="5">
    <mergeCell ref="AG2:AN3"/>
    <mergeCell ref="A5:A10"/>
    <mergeCell ref="C1:AF1"/>
    <mergeCell ref="AA2:AE3"/>
    <mergeCell ref="B7:B8"/>
  </mergeCells>
  <conditionalFormatting sqref="A5 A11">
    <cfRule type="expression" dxfId="7" priority="8">
      <formula>IF(A5&lt;&gt;"",TRUE,FALSE)</formula>
    </cfRule>
    <cfRule type="expression" dxfId="6" priority="9">
      <formula>IF(A5="",TRUE,FALSE)</formula>
    </cfRule>
  </conditionalFormatting>
  <conditionalFormatting sqref="B5:C7 C8 B9:C11">
    <cfRule type="expression" dxfId="5" priority="4">
      <formula>IF(B5&lt;&gt;"",TRUE,FALSE)</formula>
    </cfRule>
    <cfRule type="expression" dxfId="4" priority="5">
      <formula>IF(B5="",TRUE,FALSE)</formula>
    </cfRule>
  </conditionalFormatting>
  <conditionalFormatting sqref="Y5:Y11">
    <cfRule type="cellIs" dxfId="3" priority="1" operator="equal">
      <formula>3</formula>
    </cfRule>
    <cfRule type="cellIs" dxfId="2" priority="2" operator="equal">
      <formula>2</formula>
    </cfRule>
    <cfRule type="cellIs" dxfId="1" priority="3" operator="equal">
      <formula>1</formula>
    </cfRule>
  </conditionalFormatting>
  <dataValidations count="1">
    <dataValidation type="list" allowBlank="1" showInputMessage="1" showErrorMessage="1" sqref="Y5:Y11" xr:uid="{A5FF57C9-DFFF-409D-912A-37017895BA71}">
      <formula1>"1,2,3"</formula1>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6D62-AA0E-4A69-9EA3-F37F3EC0C962}">
  <sheetPr>
    <tabColor rgb="FF4F81BD"/>
  </sheetPr>
  <dimension ref="A1"/>
  <sheetViews>
    <sheetView showGridLines="0" zoomScaleNormal="100" workbookViewId="0"/>
  </sheetViews>
  <sheetFormatPr defaultColWidth="8.85546875" defaultRowHeight="15" x14ac:dyDescent="0.25"/>
  <sheetData>
    <row r="1" spans="1:1" x14ac:dyDescent="0.25">
      <c r="A1" s="13" t="s">
        <v>874</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03492-FFA7-4FD2-B98A-37770395059F}">
  <dimension ref="A1:O1316"/>
  <sheetViews>
    <sheetView showGridLines="0" zoomScale="80" zoomScaleNormal="80" workbookViewId="0"/>
  </sheetViews>
  <sheetFormatPr defaultColWidth="8.85546875" defaultRowHeight="15" x14ac:dyDescent="0.25"/>
  <cols>
    <col min="1" max="1" width="36" style="12" bestFit="1" customWidth="1"/>
    <col min="2" max="2" width="5.42578125" customWidth="1"/>
    <col min="3" max="3" width="38.28515625" customWidth="1"/>
    <col min="4" max="4" width="5.42578125" customWidth="1"/>
    <col min="5" max="5" width="39" customWidth="1"/>
    <col min="6" max="6" width="5.42578125" customWidth="1"/>
    <col min="7" max="7" width="21.140625" bestFit="1" customWidth="1"/>
    <col min="9" max="9" width="25.28515625" style="14" customWidth="1"/>
    <col min="10" max="15" width="22.85546875" style="14" customWidth="1"/>
  </cols>
  <sheetData>
    <row r="1" spans="1:15" ht="29.25" thickBot="1" x14ac:dyDescent="0.3">
      <c r="A1" s="20" t="s">
        <v>875</v>
      </c>
      <c r="C1" s="20" t="s">
        <v>876</v>
      </c>
      <c r="E1" s="20" t="s">
        <v>877</v>
      </c>
      <c r="G1" s="24" t="s">
        <v>397</v>
      </c>
      <c r="H1" s="7" t="s">
        <v>248</v>
      </c>
      <c r="I1" s="28" t="s">
        <v>878</v>
      </c>
      <c r="J1" s="6" t="s">
        <v>879</v>
      </c>
      <c r="K1" s="29" t="s">
        <v>880</v>
      </c>
      <c r="L1" s="6" t="s">
        <v>881</v>
      </c>
      <c r="M1" s="40" t="s">
        <v>882</v>
      </c>
      <c r="N1" s="6" t="s">
        <v>883</v>
      </c>
      <c r="O1" s="29" t="s">
        <v>884</v>
      </c>
    </row>
    <row r="2" spans="1:15" x14ac:dyDescent="0.25">
      <c r="A2" s="21" t="s">
        <v>885</v>
      </c>
      <c r="C2" s="21" t="s">
        <v>269</v>
      </c>
      <c r="E2" s="21" t="s">
        <v>524</v>
      </c>
      <c r="G2" s="25" t="s">
        <v>71</v>
      </c>
      <c r="H2" s="15">
        <v>1</v>
      </c>
      <c r="I2" s="30">
        <v>8</v>
      </c>
      <c r="J2" s="31">
        <v>16</v>
      </c>
      <c r="K2" s="32">
        <v>10</v>
      </c>
      <c r="L2" s="31"/>
      <c r="M2" s="30" t="s">
        <v>886</v>
      </c>
      <c r="N2" s="33"/>
      <c r="O2" s="32" t="s">
        <v>887</v>
      </c>
    </row>
    <row r="3" spans="1:15" x14ac:dyDescent="0.25">
      <c r="A3" s="22" t="s">
        <v>888</v>
      </c>
      <c r="C3" s="22" t="s">
        <v>283</v>
      </c>
      <c r="E3" s="22" t="s">
        <v>737</v>
      </c>
      <c r="G3" s="25" t="s">
        <v>71</v>
      </c>
      <c r="H3" s="15">
        <v>2</v>
      </c>
      <c r="I3" s="30">
        <v>0</v>
      </c>
      <c r="J3" s="33">
        <v>3</v>
      </c>
      <c r="K3" s="32">
        <v>22</v>
      </c>
      <c r="L3" s="33"/>
      <c r="M3" s="30"/>
      <c r="N3" s="33"/>
      <c r="O3" s="32" t="s">
        <v>887</v>
      </c>
    </row>
    <row r="4" spans="1:15" x14ac:dyDescent="0.25">
      <c r="A4" s="22" t="s">
        <v>889</v>
      </c>
      <c r="C4" s="22" t="s">
        <v>350</v>
      </c>
      <c r="E4" s="22" t="s">
        <v>751</v>
      </c>
      <c r="G4" s="25" t="s">
        <v>71</v>
      </c>
      <c r="H4" s="15">
        <v>3</v>
      </c>
      <c r="I4" s="30">
        <v>1</v>
      </c>
      <c r="J4" s="33">
        <v>10</v>
      </c>
      <c r="K4" s="32">
        <v>15</v>
      </c>
      <c r="L4" s="33"/>
      <c r="M4" s="30"/>
      <c r="N4" s="33"/>
      <c r="O4" s="32" t="s">
        <v>886</v>
      </c>
    </row>
    <row r="5" spans="1:15" x14ac:dyDescent="0.25">
      <c r="A5" s="22" t="s">
        <v>890</v>
      </c>
      <c r="C5" s="22" t="s">
        <v>364</v>
      </c>
      <c r="E5" s="22" t="s">
        <v>891</v>
      </c>
      <c r="G5" s="25" t="s">
        <v>71</v>
      </c>
      <c r="H5" s="15">
        <v>4</v>
      </c>
      <c r="I5" s="30">
        <v>0</v>
      </c>
      <c r="J5" s="33">
        <v>8</v>
      </c>
      <c r="K5" s="32">
        <v>16</v>
      </c>
      <c r="L5" s="33"/>
      <c r="M5" s="30"/>
      <c r="N5" s="33"/>
      <c r="O5" s="32" t="s">
        <v>887</v>
      </c>
    </row>
    <row r="6" spans="1:15" ht="30.75" thickBot="1" x14ac:dyDescent="0.3">
      <c r="A6" s="22" t="s">
        <v>892</v>
      </c>
      <c r="C6" s="23" t="s">
        <v>367</v>
      </c>
      <c r="E6" s="23" t="s">
        <v>893</v>
      </c>
      <c r="G6" s="25" t="s">
        <v>71</v>
      </c>
      <c r="H6" s="15">
        <v>5</v>
      </c>
      <c r="I6" s="30">
        <v>2</v>
      </c>
      <c r="J6" s="33">
        <v>11</v>
      </c>
      <c r="K6" s="32">
        <v>14</v>
      </c>
      <c r="L6" s="33"/>
      <c r="M6" s="30" t="s">
        <v>886</v>
      </c>
      <c r="N6" s="33"/>
      <c r="O6" s="32" t="s">
        <v>887</v>
      </c>
    </row>
    <row r="7" spans="1:15" x14ac:dyDescent="0.25">
      <c r="A7" s="22" t="s">
        <v>894</v>
      </c>
      <c r="G7" s="25" t="s">
        <v>71</v>
      </c>
      <c r="H7" s="15">
        <v>6</v>
      </c>
      <c r="I7" s="30">
        <v>0</v>
      </c>
      <c r="J7" s="33">
        <v>6</v>
      </c>
      <c r="K7" s="32">
        <v>18</v>
      </c>
      <c r="L7" s="33"/>
      <c r="M7" s="30"/>
      <c r="N7" s="33"/>
      <c r="O7" s="32" t="s">
        <v>887</v>
      </c>
    </row>
    <row r="8" spans="1:15" x14ac:dyDescent="0.25">
      <c r="A8" s="22" t="s">
        <v>748</v>
      </c>
      <c r="G8" s="25" t="s">
        <v>71</v>
      </c>
      <c r="H8" s="15">
        <v>7</v>
      </c>
      <c r="I8" s="30">
        <v>0</v>
      </c>
      <c r="J8" s="33">
        <v>3</v>
      </c>
      <c r="K8" s="32">
        <v>22</v>
      </c>
      <c r="L8" s="33"/>
      <c r="M8" s="30"/>
      <c r="N8" s="33"/>
      <c r="O8" s="32" t="s">
        <v>887</v>
      </c>
    </row>
    <row r="9" spans="1:15" x14ac:dyDescent="0.25">
      <c r="A9" s="22" t="s">
        <v>895</v>
      </c>
      <c r="G9" s="25" t="s">
        <v>71</v>
      </c>
      <c r="H9" s="15">
        <v>8</v>
      </c>
      <c r="I9" s="30">
        <v>3</v>
      </c>
      <c r="J9" s="33">
        <v>11</v>
      </c>
      <c r="K9" s="32">
        <v>14</v>
      </c>
      <c r="L9" s="41" t="s">
        <v>896</v>
      </c>
      <c r="M9" s="30" t="s">
        <v>886</v>
      </c>
      <c r="N9" s="33"/>
      <c r="O9" s="32" t="s">
        <v>887</v>
      </c>
    </row>
    <row r="10" spans="1:15" x14ac:dyDescent="0.25">
      <c r="A10" s="22" t="s">
        <v>897</v>
      </c>
      <c r="G10" s="25" t="s">
        <v>71</v>
      </c>
      <c r="H10" s="15">
        <v>9</v>
      </c>
      <c r="I10" s="30">
        <v>0</v>
      </c>
      <c r="J10" s="33">
        <v>2</v>
      </c>
      <c r="K10" s="32">
        <v>23</v>
      </c>
      <c r="L10" s="33"/>
      <c r="M10" s="30"/>
      <c r="N10" s="33"/>
      <c r="O10" s="32" t="s">
        <v>887</v>
      </c>
    </row>
    <row r="11" spans="1:15" x14ac:dyDescent="0.25">
      <c r="A11" s="22" t="s">
        <v>236</v>
      </c>
      <c r="G11" s="25" t="s">
        <v>71</v>
      </c>
      <c r="H11" s="15">
        <v>10</v>
      </c>
      <c r="I11" s="30">
        <v>0</v>
      </c>
      <c r="J11" s="33">
        <v>8</v>
      </c>
      <c r="K11" s="32">
        <v>16</v>
      </c>
      <c r="L11" s="33"/>
      <c r="M11" s="30"/>
      <c r="N11" s="33"/>
      <c r="O11" s="32" t="s">
        <v>887</v>
      </c>
    </row>
    <row r="12" spans="1:15" ht="15.75" thickBot="1" x14ac:dyDescent="0.3">
      <c r="A12" s="23" t="s">
        <v>178</v>
      </c>
      <c r="G12" s="25" t="s">
        <v>71</v>
      </c>
      <c r="H12" s="15">
        <v>11</v>
      </c>
      <c r="I12" s="30">
        <v>4</v>
      </c>
      <c r="J12" s="33">
        <v>8</v>
      </c>
      <c r="K12" s="32">
        <v>16</v>
      </c>
      <c r="L12" s="33"/>
      <c r="M12" s="30"/>
      <c r="N12" s="33"/>
      <c r="O12" s="32" t="s">
        <v>887</v>
      </c>
    </row>
    <row r="13" spans="1:15" x14ac:dyDescent="0.25">
      <c r="G13" s="25" t="s">
        <v>71</v>
      </c>
      <c r="H13" s="15">
        <v>12</v>
      </c>
      <c r="I13" s="30">
        <v>0</v>
      </c>
      <c r="J13" s="33">
        <v>4</v>
      </c>
      <c r="K13" s="32">
        <v>21</v>
      </c>
      <c r="L13" s="33"/>
      <c r="M13" s="30"/>
      <c r="N13" s="33"/>
      <c r="O13" s="32" t="s">
        <v>887</v>
      </c>
    </row>
    <row r="14" spans="1:15" x14ac:dyDescent="0.25">
      <c r="G14" s="25" t="s">
        <v>71</v>
      </c>
      <c r="H14" s="15">
        <v>13</v>
      </c>
      <c r="I14" s="30">
        <v>0</v>
      </c>
      <c r="J14" s="33">
        <v>7</v>
      </c>
      <c r="K14" s="32">
        <v>17</v>
      </c>
      <c r="L14" s="33"/>
      <c r="M14" s="30"/>
      <c r="N14" s="33"/>
      <c r="O14" s="32" t="s">
        <v>887</v>
      </c>
    </row>
    <row r="15" spans="1:15" x14ac:dyDescent="0.25">
      <c r="G15" s="25" t="s">
        <v>71</v>
      </c>
      <c r="H15" s="15">
        <v>14</v>
      </c>
      <c r="I15" s="30">
        <v>4</v>
      </c>
      <c r="J15" s="33">
        <v>12</v>
      </c>
      <c r="K15" s="32">
        <v>12</v>
      </c>
      <c r="L15" s="33"/>
      <c r="M15" s="30"/>
      <c r="N15" s="33"/>
      <c r="O15" s="32" t="s">
        <v>886</v>
      </c>
    </row>
    <row r="16" spans="1:15" x14ac:dyDescent="0.25">
      <c r="G16" s="25" t="s">
        <v>71</v>
      </c>
      <c r="H16" s="15">
        <v>15</v>
      </c>
      <c r="I16" s="30">
        <v>0</v>
      </c>
      <c r="J16" s="33">
        <v>4</v>
      </c>
      <c r="K16" s="32">
        <v>21</v>
      </c>
      <c r="L16" s="33"/>
      <c r="M16" s="30"/>
      <c r="N16" s="33"/>
      <c r="O16" s="32" t="s">
        <v>887</v>
      </c>
    </row>
    <row r="17" spans="7:15" x14ac:dyDescent="0.25">
      <c r="G17" s="25" t="s">
        <v>71</v>
      </c>
      <c r="H17" s="15">
        <v>16</v>
      </c>
      <c r="I17" s="30">
        <v>2</v>
      </c>
      <c r="J17" s="33">
        <v>9</v>
      </c>
      <c r="K17" s="32">
        <v>16</v>
      </c>
      <c r="L17" s="33"/>
      <c r="M17" s="30" t="s">
        <v>886</v>
      </c>
      <c r="N17" s="33"/>
      <c r="O17" s="32" t="s">
        <v>887</v>
      </c>
    </row>
    <row r="18" spans="7:15" x14ac:dyDescent="0.25">
      <c r="G18" s="25" t="s">
        <v>71</v>
      </c>
      <c r="H18" s="15">
        <v>17</v>
      </c>
      <c r="I18" s="30">
        <v>0</v>
      </c>
      <c r="J18" s="33">
        <v>8</v>
      </c>
      <c r="K18" s="32">
        <v>17</v>
      </c>
      <c r="L18" s="33"/>
      <c r="M18" s="30"/>
      <c r="N18" s="33"/>
      <c r="O18" s="32" t="s">
        <v>887</v>
      </c>
    </row>
    <row r="19" spans="7:15" x14ac:dyDescent="0.25">
      <c r="G19" s="25" t="s">
        <v>71</v>
      </c>
      <c r="H19" s="15">
        <v>18</v>
      </c>
      <c r="I19" s="30">
        <v>0</v>
      </c>
      <c r="J19" s="33">
        <v>3</v>
      </c>
      <c r="K19" s="32">
        <v>22</v>
      </c>
      <c r="L19" s="33"/>
      <c r="M19" s="30"/>
      <c r="N19" s="33"/>
      <c r="O19" s="32" t="s">
        <v>887</v>
      </c>
    </row>
    <row r="20" spans="7:15" x14ac:dyDescent="0.25">
      <c r="G20" s="25" t="s">
        <v>71</v>
      </c>
      <c r="H20" s="15">
        <v>19</v>
      </c>
      <c r="I20" s="30">
        <v>0</v>
      </c>
      <c r="J20" s="33">
        <v>4</v>
      </c>
      <c r="K20" s="32">
        <v>21</v>
      </c>
      <c r="L20" s="33"/>
      <c r="M20" s="30"/>
      <c r="N20" s="33"/>
      <c r="O20" s="32" t="s">
        <v>887</v>
      </c>
    </row>
    <row r="21" spans="7:15" x14ac:dyDescent="0.25">
      <c r="G21" s="25" t="s">
        <v>71</v>
      </c>
      <c r="H21" s="15">
        <v>20</v>
      </c>
      <c r="I21" s="30">
        <v>3</v>
      </c>
      <c r="J21" s="33">
        <v>8</v>
      </c>
      <c r="K21" s="32">
        <v>17</v>
      </c>
      <c r="L21" s="33"/>
      <c r="M21" s="30"/>
      <c r="N21" s="33"/>
      <c r="O21" s="32" t="s">
        <v>887</v>
      </c>
    </row>
    <row r="22" spans="7:15" x14ac:dyDescent="0.25">
      <c r="G22" s="25" t="s">
        <v>71</v>
      </c>
      <c r="H22" s="15">
        <v>21</v>
      </c>
      <c r="I22" s="30">
        <v>0</v>
      </c>
      <c r="J22" s="33">
        <v>6</v>
      </c>
      <c r="K22" s="32">
        <v>19</v>
      </c>
      <c r="L22" s="33"/>
      <c r="M22" s="30"/>
      <c r="N22" s="33"/>
      <c r="O22" s="32" t="s">
        <v>886</v>
      </c>
    </row>
    <row r="23" spans="7:15" x14ac:dyDescent="0.25">
      <c r="G23" s="25" t="s">
        <v>71</v>
      </c>
      <c r="H23" s="15">
        <v>22</v>
      </c>
      <c r="I23" s="30">
        <v>0</v>
      </c>
      <c r="J23" s="33">
        <v>8</v>
      </c>
      <c r="K23" s="32">
        <v>17</v>
      </c>
      <c r="L23" s="33"/>
      <c r="M23" s="30"/>
      <c r="N23" s="33"/>
      <c r="O23" s="32" t="s">
        <v>887</v>
      </c>
    </row>
    <row r="24" spans="7:15" x14ac:dyDescent="0.25">
      <c r="G24" s="25" t="s">
        <v>71</v>
      </c>
      <c r="H24" s="15">
        <v>23</v>
      </c>
      <c r="I24" s="30">
        <v>1</v>
      </c>
      <c r="J24" s="33">
        <v>9</v>
      </c>
      <c r="K24" s="32">
        <v>16</v>
      </c>
      <c r="L24" s="33"/>
      <c r="M24" s="30"/>
      <c r="N24" s="33"/>
      <c r="O24" s="32" t="s">
        <v>886</v>
      </c>
    </row>
    <row r="25" spans="7:15" x14ac:dyDescent="0.25">
      <c r="G25" s="25" t="s">
        <v>71</v>
      </c>
      <c r="H25" s="15">
        <v>24</v>
      </c>
      <c r="I25" s="30">
        <v>0</v>
      </c>
      <c r="J25" s="33">
        <v>3</v>
      </c>
      <c r="K25" s="32">
        <v>22</v>
      </c>
      <c r="L25" s="33"/>
      <c r="M25" s="30"/>
      <c r="N25" s="33"/>
      <c r="O25" s="32" t="s">
        <v>887</v>
      </c>
    </row>
    <row r="26" spans="7:15" x14ac:dyDescent="0.25">
      <c r="G26" s="25" t="s">
        <v>71</v>
      </c>
      <c r="H26" s="15">
        <v>25</v>
      </c>
      <c r="I26" s="30">
        <v>0</v>
      </c>
      <c r="J26" s="33">
        <v>5</v>
      </c>
      <c r="K26" s="32">
        <v>20</v>
      </c>
      <c r="L26" s="33"/>
      <c r="M26" s="30"/>
      <c r="N26" s="33"/>
      <c r="O26" s="32" t="s">
        <v>887</v>
      </c>
    </row>
    <row r="27" spans="7:15" x14ac:dyDescent="0.25">
      <c r="G27" s="25" t="s">
        <v>71</v>
      </c>
      <c r="H27" s="15">
        <v>26</v>
      </c>
      <c r="I27" s="30">
        <v>8</v>
      </c>
      <c r="J27" s="33">
        <v>16</v>
      </c>
      <c r="K27" s="32">
        <v>10</v>
      </c>
      <c r="L27" s="33"/>
      <c r="M27" s="30" t="s">
        <v>886</v>
      </c>
      <c r="N27" s="33"/>
      <c r="O27" s="32" t="s">
        <v>887</v>
      </c>
    </row>
    <row r="28" spans="7:15" x14ac:dyDescent="0.25">
      <c r="G28" s="25" t="s">
        <v>71</v>
      </c>
      <c r="H28" s="15">
        <v>27</v>
      </c>
      <c r="I28" s="30">
        <v>5</v>
      </c>
      <c r="J28" s="33">
        <v>21</v>
      </c>
      <c r="K28" s="32">
        <v>5</v>
      </c>
      <c r="L28" s="33" t="s">
        <v>896</v>
      </c>
      <c r="M28" s="30" t="s">
        <v>886</v>
      </c>
      <c r="N28" s="33" t="s">
        <v>896</v>
      </c>
      <c r="O28" s="32" t="s">
        <v>886</v>
      </c>
    </row>
    <row r="29" spans="7:15" x14ac:dyDescent="0.25">
      <c r="G29" s="25" t="s">
        <v>71</v>
      </c>
      <c r="H29" s="15">
        <v>28</v>
      </c>
      <c r="I29" s="30">
        <v>5</v>
      </c>
      <c r="J29" s="33">
        <v>14</v>
      </c>
      <c r="K29" s="32">
        <v>11</v>
      </c>
      <c r="L29" s="33"/>
      <c r="M29" s="30"/>
      <c r="N29" s="33"/>
      <c r="O29" s="32" t="s">
        <v>887</v>
      </c>
    </row>
    <row r="30" spans="7:15" x14ac:dyDescent="0.25">
      <c r="G30" s="25" t="s">
        <v>71</v>
      </c>
      <c r="H30" s="15">
        <v>29</v>
      </c>
      <c r="I30" s="30">
        <v>2</v>
      </c>
      <c r="J30" s="33">
        <v>10</v>
      </c>
      <c r="K30" s="32">
        <v>15</v>
      </c>
      <c r="L30" s="33"/>
      <c r="M30" s="30"/>
      <c r="N30" s="33"/>
      <c r="O30" s="32" t="s">
        <v>887</v>
      </c>
    </row>
    <row r="31" spans="7:15" x14ac:dyDescent="0.25">
      <c r="G31" s="25" t="s">
        <v>71</v>
      </c>
      <c r="H31" s="15">
        <v>30</v>
      </c>
      <c r="I31" s="30">
        <v>1</v>
      </c>
      <c r="J31" s="33">
        <v>11</v>
      </c>
      <c r="K31" s="32">
        <v>14</v>
      </c>
      <c r="L31" s="33"/>
      <c r="M31" s="30"/>
      <c r="N31" s="33"/>
      <c r="O31" s="32" t="s">
        <v>887</v>
      </c>
    </row>
    <row r="32" spans="7:15" x14ac:dyDescent="0.25">
      <c r="G32" s="25" t="s">
        <v>71</v>
      </c>
      <c r="H32" s="15">
        <v>31</v>
      </c>
      <c r="I32" s="30">
        <v>0</v>
      </c>
      <c r="J32" s="33">
        <v>7</v>
      </c>
      <c r="K32" s="32">
        <v>18</v>
      </c>
      <c r="L32" s="33"/>
      <c r="M32" s="30"/>
      <c r="N32" s="33"/>
      <c r="O32" s="32" t="s">
        <v>887</v>
      </c>
    </row>
    <row r="33" spans="7:15" x14ac:dyDescent="0.25">
      <c r="G33" s="25" t="s">
        <v>71</v>
      </c>
      <c r="H33" s="15">
        <v>32</v>
      </c>
      <c r="I33" s="30">
        <v>5</v>
      </c>
      <c r="J33" s="33">
        <v>17</v>
      </c>
      <c r="K33" s="32">
        <v>9</v>
      </c>
      <c r="L33" s="33" t="s">
        <v>896</v>
      </c>
      <c r="M33" s="30" t="s">
        <v>886</v>
      </c>
      <c r="N33" s="33"/>
      <c r="O33" s="32" t="s">
        <v>887</v>
      </c>
    </row>
    <row r="34" spans="7:15" x14ac:dyDescent="0.25">
      <c r="G34" s="25" t="s">
        <v>71</v>
      </c>
      <c r="H34" s="15">
        <v>33</v>
      </c>
      <c r="I34" s="30">
        <v>0</v>
      </c>
      <c r="J34" s="33">
        <v>9</v>
      </c>
      <c r="K34" s="32">
        <v>17</v>
      </c>
      <c r="L34" s="33"/>
      <c r="M34" s="30" t="s">
        <v>887</v>
      </c>
      <c r="N34" s="33"/>
      <c r="O34" s="32" t="s">
        <v>887</v>
      </c>
    </row>
    <row r="35" spans="7:15" x14ac:dyDescent="0.25">
      <c r="G35" s="25" t="s">
        <v>71</v>
      </c>
      <c r="H35" s="15">
        <v>34</v>
      </c>
      <c r="I35" s="30">
        <v>4</v>
      </c>
      <c r="J35" s="33">
        <v>16</v>
      </c>
      <c r="K35" s="32">
        <v>10</v>
      </c>
      <c r="L35" s="33"/>
      <c r="M35" s="30" t="s">
        <v>886</v>
      </c>
      <c r="N35" s="33"/>
      <c r="O35" s="32" t="s">
        <v>887</v>
      </c>
    </row>
    <row r="36" spans="7:15" x14ac:dyDescent="0.25">
      <c r="G36" s="25" t="s">
        <v>71</v>
      </c>
      <c r="H36" s="15">
        <v>35</v>
      </c>
      <c r="I36" s="30">
        <v>1</v>
      </c>
      <c r="J36" s="33">
        <v>8</v>
      </c>
      <c r="K36" s="32">
        <v>18</v>
      </c>
      <c r="L36" s="33"/>
      <c r="M36" s="30" t="s">
        <v>887</v>
      </c>
      <c r="N36" s="33"/>
      <c r="O36" s="32" t="s">
        <v>887</v>
      </c>
    </row>
    <row r="37" spans="7:15" x14ac:dyDescent="0.25">
      <c r="G37" s="25" t="s">
        <v>71</v>
      </c>
      <c r="H37" s="15">
        <v>36</v>
      </c>
      <c r="I37" s="30">
        <v>4</v>
      </c>
      <c r="J37" s="33">
        <v>14</v>
      </c>
      <c r="K37" s="32">
        <v>11</v>
      </c>
      <c r="L37" s="33"/>
      <c r="M37" s="30"/>
      <c r="N37" s="33"/>
      <c r="O37" s="32" t="s">
        <v>887</v>
      </c>
    </row>
    <row r="38" spans="7:15" x14ac:dyDescent="0.25">
      <c r="G38" s="25" t="s">
        <v>71</v>
      </c>
      <c r="H38" s="15">
        <v>37</v>
      </c>
      <c r="I38" s="30">
        <v>0</v>
      </c>
      <c r="J38" s="33">
        <v>8</v>
      </c>
      <c r="K38" s="32">
        <v>17</v>
      </c>
      <c r="L38" s="33"/>
      <c r="M38" s="30"/>
      <c r="N38" s="33"/>
      <c r="O38" s="32" t="s">
        <v>887</v>
      </c>
    </row>
    <row r="39" spans="7:15" x14ac:dyDescent="0.25">
      <c r="G39" s="25" t="s">
        <v>71</v>
      </c>
      <c r="H39" s="15">
        <v>38</v>
      </c>
      <c r="I39" s="30">
        <v>8</v>
      </c>
      <c r="J39" s="33">
        <v>19</v>
      </c>
      <c r="K39" s="32">
        <v>6</v>
      </c>
      <c r="L39" s="33"/>
      <c r="M39" s="30"/>
      <c r="N39" s="33" t="s">
        <v>896</v>
      </c>
      <c r="O39" s="32" t="s">
        <v>886</v>
      </c>
    </row>
    <row r="40" spans="7:15" x14ac:dyDescent="0.25">
      <c r="G40" s="25" t="s">
        <v>71</v>
      </c>
      <c r="H40" s="15">
        <v>39</v>
      </c>
      <c r="I40" s="30">
        <v>3</v>
      </c>
      <c r="J40" s="33">
        <v>16</v>
      </c>
      <c r="K40" s="32">
        <v>10</v>
      </c>
      <c r="L40" s="33"/>
      <c r="M40" s="30" t="s">
        <v>886</v>
      </c>
      <c r="N40" s="33"/>
      <c r="O40" s="32" t="s">
        <v>886</v>
      </c>
    </row>
    <row r="41" spans="7:15" x14ac:dyDescent="0.25">
      <c r="G41" s="25" t="s">
        <v>71</v>
      </c>
      <c r="H41" s="15">
        <v>40</v>
      </c>
      <c r="I41" s="30">
        <v>0</v>
      </c>
      <c r="J41" s="33">
        <v>9</v>
      </c>
      <c r="K41" s="32">
        <v>16</v>
      </c>
      <c r="L41" s="33"/>
      <c r="M41" s="30"/>
      <c r="N41" s="33"/>
      <c r="O41" s="32" t="s">
        <v>886</v>
      </c>
    </row>
    <row r="42" spans="7:15" x14ac:dyDescent="0.25">
      <c r="G42" s="25" t="s">
        <v>71</v>
      </c>
      <c r="H42" s="15">
        <v>41</v>
      </c>
      <c r="I42" s="30">
        <v>0</v>
      </c>
      <c r="J42" s="33">
        <v>5</v>
      </c>
      <c r="K42" s="32">
        <v>20</v>
      </c>
      <c r="L42" s="33"/>
      <c r="M42" s="30"/>
      <c r="N42" s="33"/>
      <c r="O42" s="32" t="s">
        <v>887</v>
      </c>
    </row>
    <row r="43" spans="7:15" x14ac:dyDescent="0.25">
      <c r="G43" s="25" t="s">
        <v>71</v>
      </c>
      <c r="H43" s="15">
        <v>42</v>
      </c>
      <c r="I43" s="30">
        <v>1</v>
      </c>
      <c r="J43" s="33">
        <v>10</v>
      </c>
      <c r="K43" s="32">
        <v>15</v>
      </c>
      <c r="L43" s="33"/>
      <c r="M43" s="30"/>
      <c r="N43" s="33"/>
      <c r="O43" s="32" t="s">
        <v>886</v>
      </c>
    </row>
    <row r="44" spans="7:15" x14ac:dyDescent="0.25">
      <c r="G44" s="25" t="s">
        <v>71</v>
      </c>
      <c r="H44" s="15">
        <v>43</v>
      </c>
      <c r="I44" s="30">
        <v>0</v>
      </c>
      <c r="J44" s="33">
        <v>10</v>
      </c>
      <c r="K44" s="32">
        <v>15</v>
      </c>
      <c r="L44" s="33"/>
      <c r="M44" s="30"/>
      <c r="N44" s="33"/>
      <c r="O44" s="32" t="s">
        <v>887</v>
      </c>
    </row>
    <row r="45" spans="7:15" x14ac:dyDescent="0.25">
      <c r="G45" s="25" t="s">
        <v>71</v>
      </c>
      <c r="H45" s="15">
        <v>44</v>
      </c>
      <c r="I45" s="30">
        <v>3</v>
      </c>
      <c r="J45" s="33">
        <v>17</v>
      </c>
      <c r="K45" s="32">
        <v>9</v>
      </c>
      <c r="L45" s="33" t="s">
        <v>896</v>
      </c>
      <c r="M45" s="30" t="s">
        <v>886</v>
      </c>
      <c r="N45" s="33"/>
      <c r="O45" s="32" t="s">
        <v>886</v>
      </c>
    </row>
    <row r="46" spans="7:15" x14ac:dyDescent="0.25">
      <c r="G46" s="25" t="s">
        <v>71</v>
      </c>
      <c r="H46" s="15">
        <v>45</v>
      </c>
      <c r="I46" s="30">
        <v>2</v>
      </c>
      <c r="J46" s="33">
        <v>8</v>
      </c>
      <c r="K46" s="32">
        <v>17</v>
      </c>
      <c r="L46" s="33"/>
      <c r="M46" s="30"/>
      <c r="N46" s="33"/>
      <c r="O46" s="32" t="s">
        <v>886</v>
      </c>
    </row>
    <row r="47" spans="7:15" x14ac:dyDescent="0.25">
      <c r="G47" s="25" t="s">
        <v>71</v>
      </c>
      <c r="H47" s="15">
        <v>46</v>
      </c>
      <c r="I47" s="30">
        <v>2</v>
      </c>
      <c r="J47" s="33">
        <v>12</v>
      </c>
      <c r="K47" s="32">
        <v>13</v>
      </c>
      <c r="L47" s="33"/>
      <c r="M47" s="30"/>
      <c r="N47" s="33"/>
      <c r="O47" s="32" t="s">
        <v>887</v>
      </c>
    </row>
    <row r="48" spans="7:15" x14ac:dyDescent="0.25">
      <c r="G48" s="25" t="s">
        <v>71</v>
      </c>
      <c r="H48" s="15">
        <v>47</v>
      </c>
      <c r="I48" s="30">
        <v>1</v>
      </c>
      <c r="J48" s="33">
        <v>4</v>
      </c>
      <c r="K48" s="32">
        <v>21</v>
      </c>
      <c r="L48" s="33"/>
      <c r="M48" s="30"/>
      <c r="N48" s="33"/>
      <c r="O48" s="32" t="s">
        <v>887</v>
      </c>
    </row>
    <row r="49" spans="7:15" x14ac:dyDescent="0.25">
      <c r="G49" s="25" t="s">
        <v>71</v>
      </c>
      <c r="H49" s="15">
        <v>48</v>
      </c>
      <c r="I49" s="30">
        <v>0</v>
      </c>
      <c r="J49" s="33">
        <v>9</v>
      </c>
      <c r="K49" s="32">
        <v>16</v>
      </c>
      <c r="L49" s="33"/>
      <c r="M49" s="30"/>
      <c r="N49" s="33"/>
      <c r="O49" s="32" t="s">
        <v>887</v>
      </c>
    </row>
    <row r="50" spans="7:15" x14ac:dyDescent="0.25">
      <c r="G50" s="25" t="s">
        <v>71</v>
      </c>
      <c r="H50" s="15">
        <v>49</v>
      </c>
      <c r="I50" s="30">
        <v>3</v>
      </c>
      <c r="J50" s="33">
        <v>10</v>
      </c>
      <c r="K50" s="32">
        <v>15</v>
      </c>
      <c r="L50" s="33"/>
      <c r="M50" s="30"/>
      <c r="N50" s="33"/>
      <c r="O50" s="32" t="s">
        <v>887</v>
      </c>
    </row>
    <row r="51" spans="7:15" x14ac:dyDescent="0.25">
      <c r="G51" s="25" t="s">
        <v>71</v>
      </c>
      <c r="H51" s="15">
        <v>50</v>
      </c>
      <c r="I51" s="30">
        <v>0</v>
      </c>
      <c r="J51" s="33">
        <v>4</v>
      </c>
      <c r="K51" s="32">
        <v>21</v>
      </c>
      <c r="L51" s="33"/>
      <c r="M51" s="30"/>
      <c r="N51" s="33"/>
      <c r="O51" s="32" t="s">
        <v>898</v>
      </c>
    </row>
    <row r="52" spans="7:15" x14ac:dyDescent="0.25">
      <c r="G52" s="25" t="s">
        <v>71</v>
      </c>
      <c r="H52" s="15">
        <v>51</v>
      </c>
      <c r="I52" s="30">
        <v>2</v>
      </c>
      <c r="J52" s="33">
        <v>10</v>
      </c>
      <c r="K52" s="32">
        <v>15</v>
      </c>
      <c r="L52" s="33"/>
      <c r="M52" s="30"/>
      <c r="N52" s="33"/>
      <c r="O52" s="32" t="s">
        <v>887</v>
      </c>
    </row>
    <row r="53" spans="7:15" x14ac:dyDescent="0.25">
      <c r="G53" s="25" t="s">
        <v>71</v>
      </c>
      <c r="H53" s="15">
        <v>52</v>
      </c>
      <c r="I53" s="30">
        <v>0</v>
      </c>
      <c r="J53" s="33">
        <v>1</v>
      </c>
      <c r="K53" s="32">
        <v>24</v>
      </c>
      <c r="L53" s="33"/>
      <c r="M53" s="30"/>
      <c r="N53" s="33"/>
      <c r="O53" s="32" t="s">
        <v>887</v>
      </c>
    </row>
    <row r="54" spans="7:15" x14ac:dyDescent="0.25">
      <c r="G54" s="25" t="s">
        <v>71</v>
      </c>
      <c r="H54" s="15">
        <v>53</v>
      </c>
      <c r="I54" s="30">
        <v>6</v>
      </c>
      <c r="J54" s="33">
        <v>16</v>
      </c>
      <c r="K54" s="32">
        <v>10</v>
      </c>
      <c r="L54" s="33" t="s">
        <v>896</v>
      </c>
      <c r="M54" s="30" t="s">
        <v>886</v>
      </c>
      <c r="N54" s="33"/>
      <c r="O54" s="32" t="s">
        <v>887</v>
      </c>
    </row>
    <row r="55" spans="7:15" x14ac:dyDescent="0.25">
      <c r="G55" s="25" t="s">
        <v>71</v>
      </c>
      <c r="H55" s="15">
        <v>54</v>
      </c>
      <c r="I55" s="30">
        <v>0</v>
      </c>
      <c r="J55" s="33">
        <v>8</v>
      </c>
      <c r="K55" s="32">
        <v>17</v>
      </c>
      <c r="L55" s="33"/>
      <c r="M55" s="30"/>
      <c r="N55" s="33"/>
      <c r="O55" s="32" t="s">
        <v>887</v>
      </c>
    </row>
    <row r="56" spans="7:15" x14ac:dyDescent="0.25">
      <c r="G56" s="25" t="s">
        <v>71</v>
      </c>
      <c r="H56" s="15">
        <v>55</v>
      </c>
      <c r="I56" s="30">
        <v>8</v>
      </c>
      <c r="J56" s="33">
        <v>19</v>
      </c>
      <c r="K56" s="32">
        <v>6</v>
      </c>
      <c r="L56" s="33"/>
      <c r="M56" s="30"/>
      <c r="N56" s="33"/>
      <c r="O56" s="32" t="s">
        <v>887</v>
      </c>
    </row>
    <row r="57" spans="7:15" x14ac:dyDescent="0.25">
      <c r="G57" s="25" t="s">
        <v>71</v>
      </c>
      <c r="H57" s="15">
        <v>56</v>
      </c>
      <c r="I57" s="30">
        <v>1</v>
      </c>
      <c r="J57" s="33">
        <v>9</v>
      </c>
      <c r="K57" s="32">
        <v>15</v>
      </c>
      <c r="L57" s="33"/>
      <c r="M57" s="30"/>
      <c r="N57" s="33"/>
      <c r="O57" s="32" t="s">
        <v>887</v>
      </c>
    </row>
    <row r="58" spans="7:15" x14ac:dyDescent="0.25">
      <c r="G58" s="25" t="s">
        <v>71</v>
      </c>
      <c r="H58" s="15">
        <v>57</v>
      </c>
      <c r="I58" s="30">
        <v>10</v>
      </c>
      <c r="J58" s="33">
        <v>20</v>
      </c>
      <c r="K58" s="32">
        <v>6</v>
      </c>
      <c r="L58" s="33"/>
      <c r="M58" s="30" t="s">
        <v>886</v>
      </c>
      <c r="N58" s="33"/>
      <c r="O58" s="32" t="s">
        <v>886</v>
      </c>
    </row>
    <row r="59" spans="7:15" x14ac:dyDescent="0.25">
      <c r="G59" s="25" t="s">
        <v>71</v>
      </c>
      <c r="H59" s="15">
        <v>58</v>
      </c>
      <c r="I59" s="30">
        <v>7</v>
      </c>
      <c r="J59" s="33">
        <v>14</v>
      </c>
      <c r="K59" s="32">
        <v>11</v>
      </c>
      <c r="L59" s="33"/>
      <c r="M59" s="30"/>
      <c r="N59" s="33"/>
      <c r="O59" s="32" t="s">
        <v>887</v>
      </c>
    </row>
    <row r="60" spans="7:15" x14ac:dyDescent="0.25">
      <c r="G60" s="25" t="s">
        <v>71</v>
      </c>
      <c r="H60" s="15">
        <v>59</v>
      </c>
      <c r="I60" s="30">
        <v>6</v>
      </c>
      <c r="J60" s="33">
        <v>18</v>
      </c>
      <c r="K60" s="32">
        <v>6</v>
      </c>
      <c r="L60" s="33"/>
      <c r="M60" s="30"/>
      <c r="N60" s="33"/>
      <c r="O60" s="32" t="s">
        <v>886</v>
      </c>
    </row>
    <row r="61" spans="7:15" x14ac:dyDescent="0.25">
      <c r="G61" s="25" t="s">
        <v>71</v>
      </c>
      <c r="H61" s="15">
        <v>60</v>
      </c>
      <c r="I61" s="30">
        <v>1</v>
      </c>
      <c r="J61" s="33">
        <v>9</v>
      </c>
      <c r="K61" s="32">
        <v>16</v>
      </c>
      <c r="L61" s="33"/>
      <c r="M61" s="30"/>
      <c r="N61" s="33"/>
      <c r="O61" s="32" t="s">
        <v>887</v>
      </c>
    </row>
    <row r="62" spans="7:15" x14ac:dyDescent="0.25">
      <c r="G62" s="25" t="s">
        <v>71</v>
      </c>
      <c r="H62" s="15">
        <v>61</v>
      </c>
      <c r="I62" s="30">
        <v>1</v>
      </c>
      <c r="J62" s="33">
        <v>6</v>
      </c>
      <c r="K62" s="32">
        <v>18</v>
      </c>
      <c r="L62" s="33"/>
      <c r="M62" s="30"/>
      <c r="N62" s="33"/>
      <c r="O62" s="32" t="s">
        <v>887</v>
      </c>
    </row>
    <row r="63" spans="7:15" x14ac:dyDescent="0.25">
      <c r="G63" s="25" t="s">
        <v>71</v>
      </c>
      <c r="H63" s="15">
        <v>62</v>
      </c>
      <c r="I63" s="30">
        <v>0</v>
      </c>
      <c r="J63" s="33">
        <v>1</v>
      </c>
      <c r="K63" s="32">
        <v>24</v>
      </c>
      <c r="L63" s="33"/>
      <c r="M63" s="30"/>
      <c r="N63" s="33"/>
      <c r="O63" s="32" t="s">
        <v>887</v>
      </c>
    </row>
    <row r="64" spans="7:15" x14ac:dyDescent="0.25">
      <c r="G64" s="25" t="s">
        <v>71</v>
      </c>
      <c r="H64" s="15">
        <v>63</v>
      </c>
      <c r="I64" s="30">
        <v>13</v>
      </c>
      <c r="J64" s="33">
        <v>18</v>
      </c>
      <c r="K64" s="32">
        <v>7</v>
      </c>
      <c r="L64" s="33"/>
      <c r="M64" s="30"/>
      <c r="N64" s="33"/>
      <c r="O64" s="32" t="s">
        <v>887</v>
      </c>
    </row>
    <row r="65" spans="7:15" x14ac:dyDescent="0.25">
      <c r="G65" s="25" t="s">
        <v>71</v>
      </c>
      <c r="H65" s="15">
        <v>64</v>
      </c>
      <c r="I65" s="30">
        <v>1</v>
      </c>
      <c r="J65" s="33">
        <v>8</v>
      </c>
      <c r="K65" s="32">
        <v>17</v>
      </c>
      <c r="L65" s="33"/>
      <c r="M65" s="30"/>
      <c r="N65" s="33"/>
      <c r="O65" s="32" t="s">
        <v>887</v>
      </c>
    </row>
    <row r="66" spans="7:15" x14ac:dyDescent="0.25">
      <c r="G66" s="25" t="s">
        <v>71</v>
      </c>
      <c r="H66" s="15">
        <v>65</v>
      </c>
      <c r="I66" s="30">
        <v>4</v>
      </c>
      <c r="J66" s="33">
        <v>10</v>
      </c>
      <c r="K66" s="32">
        <v>15</v>
      </c>
      <c r="L66" s="33"/>
      <c r="M66" s="30"/>
      <c r="N66" s="33"/>
      <c r="O66" s="32" t="s">
        <v>886</v>
      </c>
    </row>
    <row r="67" spans="7:15" x14ac:dyDescent="0.25">
      <c r="G67" s="25" t="s">
        <v>71</v>
      </c>
      <c r="H67" s="15">
        <v>66</v>
      </c>
      <c r="I67" s="30">
        <v>0</v>
      </c>
      <c r="J67" s="33">
        <v>9</v>
      </c>
      <c r="K67" s="32">
        <v>16</v>
      </c>
      <c r="L67" s="33"/>
      <c r="M67" s="30"/>
      <c r="N67" s="33"/>
      <c r="O67" s="32" t="s">
        <v>887</v>
      </c>
    </row>
    <row r="68" spans="7:15" x14ac:dyDescent="0.25">
      <c r="G68" s="25" t="s">
        <v>71</v>
      </c>
      <c r="H68" s="15">
        <v>67</v>
      </c>
      <c r="I68" s="30">
        <v>12</v>
      </c>
      <c r="J68" s="33">
        <v>23</v>
      </c>
      <c r="K68" s="32">
        <v>2</v>
      </c>
      <c r="L68" s="33"/>
      <c r="M68" s="30"/>
      <c r="N68" s="33" t="s">
        <v>896</v>
      </c>
      <c r="O68" s="32" t="s">
        <v>886</v>
      </c>
    </row>
    <row r="69" spans="7:15" x14ac:dyDescent="0.25">
      <c r="G69" s="25" t="s">
        <v>71</v>
      </c>
      <c r="H69" s="15">
        <v>68</v>
      </c>
      <c r="I69" s="30">
        <v>2</v>
      </c>
      <c r="J69" s="33">
        <v>20</v>
      </c>
      <c r="K69" s="32">
        <v>6</v>
      </c>
      <c r="L69" s="33"/>
      <c r="M69" s="30" t="s">
        <v>886</v>
      </c>
      <c r="N69" s="33"/>
      <c r="O69" s="32" t="s">
        <v>887</v>
      </c>
    </row>
    <row r="70" spans="7:15" x14ac:dyDescent="0.25">
      <c r="G70" s="25" t="s">
        <v>71</v>
      </c>
      <c r="H70" s="15">
        <v>69</v>
      </c>
      <c r="I70" s="30">
        <v>9</v>
      </c>
      <c r="J70" s="33">
        <v>23</v>
      </c>
      <c r="K70" s="32">
        <v>3</v>
      </c>
      <c r="L70" s="33"/>
      <c r="M70" s="30" t="s">
        <v>886</v>
      </c>
      <c r="N70" s="33"/>
      <c r="O70" s="32" t="s">
        <v>886</v>
      </c>
    </row>
    <row r="71" spans="7:15" x14ac:dyDescent="0.25">
      <c r="G71" s="25" t="s">
        <v>71</v>
      </c>
      <c r="H71" s="15">
        <v>70</v>
      </c>
      <c r="I71" s="30">
        <v>2</v>
      </c>
      <c r="J71" s="33">
        <v>15</v>
      </c>
      <c r="K71" s="32">
        <v>10</v>
      </c>
      <c r="L71" s="33"/>
      <c r="M71" s="30"/>
      <c r="N71" s="33"/>
      <c r="O71" s="32" t="s">
        <v>887</v>
      </c>
    </row>
    <row r="72" spans="7:15" x14ac:dyDescent="0.25">
      <c r="G72" s="25" t="s">
        <v>71</v>
      </c>
      <c r="H72" s="15">
        <v>71</v>
      </c>
      <c r="I72" s="30">
        <v>7</v>
      </c>
      <c r="J72" s="33">
        <v>19</v>
      </c>
      <c r="K72" s="32">
        <v>7</v>
      </c>
      <c r="L72" s="33"/>
      <c r="M72" s="30" t="s">
        <v>886</v>
      </c>
      <c r="N72" s="33"/>
      <c r="O72" s="32" t="s">
        <v>887</v>
      </c>
    </row>
    <row r="73" spans="7:15" x14ac:dyDescent="0.25">
      <c r="G73" s="25" t="s">
        <v>71</v>
      </c>
      <c r="H73" s="15">
        <v>72</v>
      </c>
      <c r="I73" s="30">
        <v>2</v>
      </c>
      <c r="J73" s="33">
        <v>11</v>
      </c>
      <c r="K73" s="32">
        <v>14</v>
      </c>
      <c r="L73" s="33"/>
      <c r="M73" s="30"/>
      <c r="N73" s="33"/>
      <c r="O73" s="32" t="s">
        <v>887</v>
      </c>
    </row>
    <row r="74" spans="7:15" x14ac:dyDescent="0.25">
      <c r="G74" s="25" t="s">
        <v>71</v>
      </c>
      <c r="H74" s="15">
        <v>73</v>
      </c>
      <c r="I74" s="30">
        <v>10</v>
      </c>
      <c r="J74" s="33">
        <v>19</v>
      </c>
      <c r="K74" s="32">
        <v>6</v>
      </c>
      <c r="L74" s="33"/>
      <c r="M74" s="30"/>
      <c r="N74" s="33"/>
      <c r="O74" s="32" t="s">
        <v>887</v>
      </c>
    </row>
    <row r="75" spans="7:15" x14ac:dyDescent="0.25">
      <c r="G75" s="25" t="s">
        <v>71</v>
      </c>
      <c r="H75" s="15">
        <v>74</v>
      </c>
      <c r="I75" s="30">
        <v>3</v>
      </c>
      <c r="J75" s="33">
        <v>18</v>
      </c>
      <c r="K75" s="32">
        <v>8</v>
      </c>
      <c r="L75" s="33"/>
      <c r="M75" s="30" t="s">
        <v>886</v>
      </c>
      <c r="N75" s="33"/>
      <c r="O75" s="32" t="s">
        <v>887</v>
      </c>
    </row>
    <row r="76" spans="7:15" x14ac:dyDescent="0.25">
      <c r="G76" s="25" t="s">
        <v>71</v>
      </c>
      <c r="H76" s="15">
        <v>75</v>
      </c>
      <c r="I76" s="30">
        <v>3</v>
      </c>
      <c r="J76" s="33">
        <v>19</v>
      </c>
      <c r="K76" s="32">
        <v>6</v>
      </c>
      <c r="L76" s="33"/>
      <c r="M76" s="30"/>
      <c r="N76" s="33"/>
      <c r="O76" s="32" t="s">
        <v>887</v>
      </c>
    </row>
    <row r="77" spans="7:15" x14ac:dyDescent="0.25">
      <c r="G77" s="25" t="s">
        <v>71</v>
      </c>
      <c r="H77" s="15">
        <v>76</v>
      </c>
      <c r="I77" s="30">
        <v>4</v>
      </c>
      <c r="J77" s="33">
        <v>16</v>
      </c>
      <c r="K77" s="32">
        <v>9</v>
      </c>
      <c r="L77" s="33"/>
      <c r="M77" s="30"/>
      <c r="N77" s="33"/>
      <c r="O77" s="32" t="s">
        <v>887</v>
      </c>
    </row>
    <row r="78" spans="7:15" x14ac:dyDescent="0.25">
      <c r="G78" s="25" t="s">
        <v>71</v>
      </c>
      <c r="H78" s="15">
        <v>77</v>
      </c>
      <c r="I78" s="30">
        <v>4</v>
      </c>
      <c r="J78" s="33">
        <v>16</v>
      </c>
      <c r="K78" s="32">
        <v>9</v>
      </c>
      <c r="L78" s="33"/>
      <c r="M78" s="30"/>
      <c r="N78" s="33"/>
      <c r="O78" s="32" t="s">
        <v>887</v>
      </c>
    </row>
    <row r="79" spans="7:15" x14ac:dyDescent="0.25">
      <c r="G79" s="25" t="s">
        <v>71</v>
      </c>
      <c r="H79" s="15">
        <v>78</v>
      </c>
      <c r="I79" s="30">
        <v>4</v>
      </c>
      <c r="J79" s="33">
        <v>14</v>
      </c>
      <c r="K79" s="32">
        <v>11</v>
      </c>
      <c r="L79" s="33"/>
      <c r="M79" s="30"/>
      <c r="N79" s="33"/>
      <c r="O79" s="32" t="s">
        <v>887</v>
      </c>
    </row>
    <row r="80" spans="7:15" x14ac:dyDescent="0.25">
      <c r="G80" s="25" t="s">
        <v>71</v>
      </c>
      <c r="H80" s="15">
        <v>79</v>
      </c>
      <c r="I80" s="30">
        <v>2</v>
      </c>
      <c r="J80" s="33">
        <v>8</v>
      </c>
      <c r="K80" s="32">
        <v>17</v>
      </c>
      <c r="L80" s="33"/>
      <c r="M80" s="30"/>
      <c r="N80" s="33"/>
      <c r="O80" s="32" t="s">
        <v>887</v>
      </c>
    </row>
    <row r="81" spans="7:15" x14ac:dyDescent="0.25">
      <c r="G81" s="25" t="s">
        <v>71</v>
      </c>
      <c r="H81" s="15">
        <v>80</v>
      </c>
      <c r="I81" s="30">
        <v>0</v>
      </c>
      <c r="J81" s="33">
        <v>4</v>
      </c>
      <c r="K81" s="32">
        <v>21</v>
      </c>
      <c r="L81" s="33"/>
      <c r="M81" s="30"/>
      <c r="N81" s="33"/>
      <c r="O81" s="32" t="s">
        <v>887</v>
      </c>
    </row>
    <row r="82" spans="7:15" x14ac:dyDescent="0.25">
      <c r="G82" s="25" t="s">
        <v>71</v>
      </c>
      <c r="H82" s="15">
        <v>81</v>
      </c>
      <c r="I82" s="30">
        <v>2</v>
      </c>
      <c r="J82" s="33">
        <v>9</v>
      </c>
      <c r="K82" s="32">
        <v>16</v>
      </c>
      <c r="L82" s="33"/>
      <c r="M82" s="30"/>
      <c r="N82" s="33"/>
      <c r="O82" s="32" t="s">
        <v>887</v>
      </c>
    </row>
    <row r="83" spans="7:15" x14ac:dyDescent="0.25">
      <c r="G83" s="25" t="s">
        <v>71</v>
      </c>
      <c r="H83" s="15">
        <v>82</v>
      </c>
      <c r="I83" s="30">
        <v>0</v>
      </c>
      <c r="J83" s="33">
        <v>5</v>
      </c>
      <c r="K83" s="32">
        <v>20</v>
      </c>
      <c r="L83" s="33"/>
      <c r="M83" s="30"/>
      <c r="N83" s="33"/>
      <c r="O83" s="32" t="s">
        <v>887</v>
      </c>
    </row>
    <row r="84" spans="7:15" x14ac:dyDescent="0.25">
      <c r="G84" s="25" t="s">
        <v>71</v>
      </c>
      <c r="H84" s="15">
        <v>83</v>
      </c>
      <c r="I84" s="30">
        <v>8</v>
      </c>
      <c r="J84" s="33">
        <v>15</v>
      </c>
      <c r="K84" s="32">
        <v>10</v>
      </c>
      <c r="L84" s="33"/>
      <c r="M84" s="30"/>
      <c r="N84" s="33"/>
      <c r="O84" s="32" t="s">
        <v>887</v>
      </c>
    </row>
    <row r="85" spans="7:15" x14ac:dyDescent="0.25">
      <c r="G85" s="25" t="s">
        <v>71</v>
      </c>
      <c r="H85" s="15">
        <v>84</v>
      </c>
      <c r="I85" s="30">
        <v>3</v>
      </c>
      <c r="J85" s="33">
        <v>11</v>
      </c>
      <c r="K85" s="32">
        <v>14</v>
      </c>
      <c r="L85" s="33"/>
      <c r="M85" s="30"/>
      <c r="N85" s="33"/>
      <c r="O85" s="32" t="s">
        <v>887</v>
      </c>
    </row>
    <row r="86" spans="7:15" x14ac:dyDescent="0.25">
      <c r="G86" s="25" t="s">
        <v>71</v>
      </c>
      <c r="H86" s="15">
        <v>85</v>
      </c>
      <c r="I86" s="30">
        <v>6</v>
      </c>
      <c r="J86" s="33">
        <v>15</v>
      </c>
      <c r="K86" s="32">
        <v>10</v>
      </c>
      <c r="L86" s="33"/>
      <c r="M86" s="30"/>
      <c r="N86" s="33"/>
      <c r="O86" s="32" t="s">
        <v>887</v>
      </c>
    </row>
    <row r="87" spans="7:15" x14ac:dyDescent="0.25">
      <c r="G87" s="25" t="s">
        <v>71</v>
      </c>
      <c r="H87" s="15">
        <v>86</v>
      </c>
      <c r="I87" s="30">
        <v>1</v>
      </c>
      <c r="J87" s="33">
        <v>10</v>
      </c>
      <c r="K87" s="32">
        <v>16</v>
      </c>
      <c r="L87" s="33"/>
      <c r="M87" s="30" t="s">
        <v>886</v>
      </c>
      <c r="N87" s="33"/>
      <c r="O87" s="32" t="s">
        <v>887</v>
      </c>
    </row>
    <row r="88" spans="7:15" x14ac:dyDescent="0.25">
      <c r="G88" s="25" t="s">
        <v>71</v>
      </c>
      <c r="H88" s="15">
        <v>87</v>
      </c>
      <c r="I88" s="30">
        <v>3</v>
      </c>
      <c r="J88" s="33">
        <v>13</v>
      </c>
      <c r="K88" s="32">
        <v>12</v>
      </c>
      <c r="L88" s="33"/>
      <c r="M88" s="30"/>
      <c r="N88" s="33"/>
      <c r="O88" s="32" t="s">
        <v>887</v>
      </c>
    </row>
    <row r="89" spans="7:15" x14ac:dyDescent="0.25">
      <c r="G89" s="25" t="s">
        <v>71</v>
      </c>
      <c r="H89" s="15">
        <v>88</v>
      </c>
      <c r="I89" s="30">
        <v>2</v>
      </c>
      <c r="J89" s="33">
        <v>14</v>
      </c>
      <c r="K89" s="32">
        <v>11</v>
      </c>
      <c r="L89" s="33"/>
      <c r="M89" s="30"/>
      <c r="N89" s="33"/>
      <c r="O89" s="32" t="s">
        <v>887</v>
      </c>
    </row>
    <row r="90" spans="7:15" x14ac:dyDescent="0.25">
      <c r="G90" s="25" t="s">
        <v>71</v>
      </c>
      <c r="H90" s="15">
        <v>89</v>
      </c>
      <c r="I90" s="30">
        <v>1</v>
      </c>
      <c r="J90" s="33">
        <v>9</v>
      </c>
      <c r="K90" s="32">
        <v>16</v>
      </c>
      <c r="L90" s="33"/>
      <c r="M90" s="30"/>
      <c r="N90" s="33"/>
      <c r="O90" s="32" t="s">
        <v>898</v>
      </c>
    </row>
    <row r="91" spans="7:15" x14ac:dyDescent="0.25">
      <c r="G91" s="25" t="s">
        <v>71</v>
      </c>
      <c r="H91" s="15">
        <v>90</v>
      </c>
      <c r="I91" s="30">
        <v>1</v>
      </c>
      <c r="J91" s="33">
        <v>5</v>
      </c>
      <c r="K91" s="32">
        <v>20</v>
      </c>
      <c r="L91" s="33"/>
      <c r="M91" s="30"/>
      <c r="N91" s="33"/>
      <c r="O91" s="32" t="s">
        <v>887</v>
      </c>
    </row>
    <row r="92" spans="7:15" x14ac:dyDescent="0.25">
      <c r="G92" s="25" t="s">
        <v>71</v>
      </c>
      <c r="H92" s="15">
        <v>91</v>
      </c>
      <c r="I92" s="30">
        <v>8</v>
      </c>
      <c r="J92" s="33">
        <v>17</v>
      </c>
      <c r="K92" s="32">
        <v>8</v>
      </c>
      <c r="L92" s="33"/>
      <c r="M92" s="30"/>
      <c r="N92" s="33"/>
      <c r="O92" s="32" t="s">
        <v>887</v>
      </c>
    </row>
    <row r="93" spans="7:15" x14ac:dyDescent="0.25">
      <c r="G93" s="25" t="s">
        <v>71</v>
      </c>
      <c r="H93" s="15">
        <v>92</v>
      </c>
      <c r="I93" s="30">
        <v>1</v>
      </c>
      <c r="J93" s="33">
        <v>11</v>
      </c>
      <c r="K93" s="32">
        <v>13</v>
      </c>
      <c r="L93" s="33"/>
      <c r="M93" s="30"/>
      <c r="N93" s="33"/>
      <c r="O93" s="32" t="s">
        <v>887</v>
      </c>
    </row>
    <row r="94" spans="7:15" x14ac:dyDescent="0.25">
      <c r="G94" s="25" t="s">
        <v>71</v>
      </c>
      <c r="H94" s="15">
        <v>93</v>
      </c>
      <c r="I94" s="30">
        <v>7</v>
      </c>
      <c r="J94" s="33">
        <v>18</v>
      </c>
      <c r="K94" s="32">
        <v>8</v>
      </c>
      <c r="L94" s="33" t="s">
        <v>896</v>
      </c>
      <c r="M94" s="30" t="s">
        <v>886</v>
      </c>
      <c r="N94" s="33"/>
      <c r="O94" s="32" t="s">
        <v>887</v>
      </c>
    </row>
    <row r="95" spans="7:15" x14ac:dyDescent="0.25">
      <c r="G95" s="25" t="s">
        <v>71</v>
      </c>
      <c r="H95" s="15">
        <v>94</v>
      </c>
      <c r="I95" s="30">
        <v>1</v>
      </c>
      <c r="J95" s="33">
        <v>17</v>
      </c>
      <c r="K95" s="32">
        <v>8</v>
      </c>
      <c r="L95" s="33"/>
      <c r="M95" s="30"/>
      <c r="N95" s="33"/>
      <c r="O95" s="32" t="s">
        <v>887</v>
      </c>
    </row>
    <row r="96" spans="7:15" x14ac:dyDescent="0.25">
      <c r="G96" s="25" t="s">
        <v>71</v>
      </c>
      <c r="H96" s="15">
        <v>95</v>
      </c>
      <c r="I96" s="30">
        <v>1</v>
      </c>
      <c r="J96" s="33">
        <v>5</v>
      </c>
      <c r="K96" s="32">
        <v>20</v>
      </c>
      <c r="L96" s="33"/>
      <c r="M96" s="30"/>
      <c r="N96" s="33"/>
      <c r="O96" s="32" t="s">
        <v>887</v>
      </c>
    </row>
    <row r="97" spans="7:15" x14ac:dyDescent="0.25">
      <c r="G97" s="25" t="s">
        <v>71</v>
      </c>
      <c r="H97" s="15">
        <v>96</v>
      </c>
      <c r="I97" s="30">
        <v>1</v>
      </c>
      <c r="J97" s="33">
        <v>4</v>
      </c>
      <c r="K97" s="32">
        <v>21</v>
      </c>
      <c r="L97" s="33"/>
      <c r="M97" s="30"/>
      <c r="N97" s="33"/>
      <c r="O97" s="32" t="s">
        <v>887</v>
      </c>
    </row>
    <row r="98" spans="7:15" x14ac:dyDescent="0.25">
      <c r="G98" s="25" t="s">
        <v>71</v>
      </c>
      <c r="H98" s="15">
        <v>97</v>
      </c>
      <c r="I98" s="30">
        <v>6</v>
      </c>
      <c r="J98" s="33">
        <v>18</v>
      </c>
      <c r="K98" s="32">
        <v>7</v>
      </c>
      <c r="L98" s="33"/>
      <c r="M98" s="30"/>
      <c r="N98" s="33" t="s">
        <v>896</v>
      </c>
      <c r="O98" s="32" t="s">
        <v>886</v>
      </c>
    </row>
    <row r="99" spans="7:15" x14ac:dyDescent="0.25">
      <c r="G99" s="25" t="s">
        <v>71</v>
      </c>
      <c r="H99" s="15">
        <v>98</v>
      </c>
      <c r="I99" s="30">
        <v>8</v>
      </c>
      <c r="J99" s="33">
        <v>17</v>
      </c>
      <c r="K99" s="32">
        <v>8</v>
      </c>
      <c r="L99" s="33"/>
      <c r="M99" s="30"/>
      <c r="N99" s="33"/>
      <c r="O99" s="32" t="s">
        <v>887</v>
      </c>
    </row>
    <row r="100" spans="7:15" x14ac:dyDescent="0.25">
      <c r="G100" s="25" t="s">
        <v>71</v>
      </c>
      <c r="H100" s="15">
        <v>99</v>
      </c>
      <c r="I100" s="30">
        <v>0</v>
      </c>
      <c r="J100" s="33">
        <v>7</v>
      </c>
      <c r="K100" s="32">
        <v>18</v>
      </c>
      <c r="L100" s="33"/>
      <c r="M100" s="30"/>
      <c r="N100" s="33"/>
      <c r="O100" s="32" t="s">
        <v>887</v>
      </c>
    </row>
    <row r="101" spans="7:15" x14ac:dyDescent="0.25">
      <c r="G101" s="25" t="s">
        <v>71</v>
      </c>
      <c r="H101" s="15">
        <v>100</v>
      </c>
      <c r="I101" s="30">
        <v>0</v>
      </c>
      <c r="J101" s="33">
        <v>1</v>
      </c>
      <c r="K101" s="32">
        <v>24</v>
      </c>
      <c r="L101" s="33"/>
      <c r="M101" s="30"/>
      <c r="N101" s="33"/>
      <c r="O101" s="32" t="s">
        <v>887</v>
      </c>
    </row>
    <row r="102" spans="7:15" x14ac:dyDescent="0.25">
      <c r="G102" s="25" t="s">
        <v>71</v>
      </c>
      <c r="H102" s="15">
        <v>101</v>
      </c>
      <c r="I102" s="30">
        <v>1</v>
      </c>
      <c r="J102" s="33">
        <v>12</v>
      </c>
      <c r="K102" s="32">
        <v>13</v>
      </c>
      <c r="L102" s="33"/>
      <c r="M102" s="30" t="s">
        <v>886</v>
      </c>
      <c r="N102" s="33"/>
      <c r="O102" s="32" t="s">
        <v>887</v>
      </c>
    </row>
    <row r="103" spans="7:15" x14ac:dyDescent="0.25">
      <c r="G103" s="25" t="s">
        <v>71</v>
      </c>
      <c r="H103" s="15">
        <v>102</v>
      </c>
      <c r="I103" s="30">
        <v>2</v>
      </c>
      <c r="J103" s="33">
        <v>6</v>
      </c>
      <c r="K103" s="32">
        <v>19</v>
      </c>
      <c r="L103" s="33"/>
      <c r="M103" s="30"/>
      <c r="N103" s="33"/>
      <c r="O103" s="32" t="s">
        <v>887</v>
      </c>
    </row>
    <row r="104" spans="7:15" x14ac:dyDescent="0.25">
      <c r="G104" s="25" t="s">
        <v>71</v>
      </c>
      <c r="H104" s="15">
        <v>103</v>
      </c>
      <c r="I104" s="30">
        <v>5</v>
      </c>
      <c r="J104" s="33">
        <v>13</v>
      </c>
      <c r="K104" s="32">
        <v>12</v>
      </c>
      <c r="L104" s="33"/>
      <c r="M104" s="30"/>
      <c r="N104" s="33"/>
      <c r="O104" s="32" t="s">
        <v>887</v>
      </c>
    </row>
    <row r="105" spans="7:15" x14ac:dyDescent="0.25">
      <c r="G105" s="25" t="s">
        <v>71</v>
      </c>
      <c r="H105" s="15">
        <v>104</v>
      </c>
      <c r="I105" s="30">
        <v>3</v>
      </c>
      <c r="J105" s="33">
        <v>12</v>
      </c>
      <c r="K105" s="32">
        <v>13</v>
      </c>
      <c r="L105" s="33"/>
      <c r="M105" s="30"/>
      <c r="N105" s="33"/>
      <c r="O105" s="32" t="s">
        <v>887</v>
      </c>
    </row>
    <row r="106" spans="7:15" x14ac:dyDescent="0.25">
      <c r="G106" s="25" t="s">
        <v>71</v>
      </c>
      <c r="H106" s="15">
        <v>105</v>
      </c>
      <c r="I106" s="30">
        <v>3</v>
      </c>
      <c r="J106" s="33">
        <v>9</v>
      </c>
      <c r="K106" s="32">
        <v>17</v>
      </c>
      <c r="L106" s="33"/>
      <c r="M106" s="30" t="s">
        <v>887</v>
      </c>
      <c r="N106" s="33"/>
      <c r="O106" s="32" t="s">
        <v>887</v>
      </c>
    </row>
    <row r="107" spans="7:15" x14ac:dyDescent="0.25">
      <c r="G107" s="25" t="s">
        <v>71</v>
      </c>
      <c r="H107" s="15">
        <v>106</v>
      </c>
      <c r="I107" s="30">
        <v>2</v>
      </c>
      <c r="J107" s="33">
        <v>4</v>
      </c>
      <c r="K107" s="32">
        <v>21</v>
      </c>
      <c r="L107" s="33"/>
      <c r="M107" s="30"/>
      <c r="N107" s="33"/>
      <c r="O107" s="32" t="s">
        <v>887</v>
      </c>
    </row>
    <row r="108" spans="7:15" x14ac:dyDescent="0.25">
      <c r="G108" s="25" t="s">
        <v>71</v>
      </c>
      <c r="H108" s="15">
        <v>107</v>
      </c>
      <c r="I108" s="30">
        <v>16</v>
      </c>
      <c r="J108" s="33">
        <v>25</v>
      </c>
      <c r="K108" s="32">
        <v>2</v>
      </c>
      <c r="L108" s="33" t="s">
        <v>896</v>
      </c>
      <c r="M108" s="30" t="s">
        <v>886</v>
      </c>
      <c r="N108" s="33" t="s">
        <v>896</v>
      </c>
      <c r="O108" s="32" t="s">
        <v>886</v>
      </c>
    </row>
    <row r="109" spans="7:15" x14ac:dyDescent="0.25">
      <c r="G109" s="25" t="s">
        <v>71</v>
      </c>
      <c r="H109" s="15">
        <v>108</v>
      </c>
      <c r="I109" s="30">
        <v>2</v>
      </c>
      <c r="J109" s="33">
        <v>16</v>
      </c>
      <c r="K109" s="32">
        <v>10</v>
      </c>
      <c r="L109" s="33"/>
      <c r="M109" s="30" t="s">
        <v>887</v>
      </c>
      <c r="N109" s="33"/>
      <c r="O109" s="32" t="s">
        <v>887</v>
      </c>
    </row>
    <row r="110" spans="7:15" x14ac:dyDescent="0.25">
      <c r="G110" s="25" t="s">
        <v>71</v>
      </c>
      <c r="H110" s="15">
        <v>109</v>
      </c>
      <c r="I110" s="30">
        <v>2</v>
      </c>
      <c r="J110" s="33">
        <v>16</v>
      </c>
      <c r="K110" s="32">
        <v>11</v>
      </c>
      <c r="L110" s="33"/>
      <c r="M110" s="30" t="s">
        <v>887</v>
      </c>
      <c r="N110" s="33"/>
      <c r="O110" s="32" t="s">
        <v>887</v>
      </c>
    </row>
    <row r="111" spans="7:15" x14ac:dyDescent="0.25">
      <c r="G111" s="25" t="s">
        <v>71</v>
      </c>
      <c r="H111" s="15">
        <v>110</v>
      </c>
      <c r="I111" s="30">
        <v>12</v>
      </c>
      <c r="J111" s="33">
        <v>20</v>
      </c>
      <c r="K111" s="32">
        <v>6</v>
      </c>
      <c r="L111" s="33"/>
      <c r="M111" s="30" t="s">
        <v>887</v>
      </c>
      <c r="N111" s="33"/>
      <c r="O111" s="32" t="s">
        <v>887</v>
      </c>
    </row>
    <row r="112" spans="7:15" x14ac:dyDescent="0.25">
      <c r="G112" s="25" t="s">
        <v>71</v>
      </c>
      <c r="H112" s="15">
        <v>111</v>
      </c>
      <c r="I112" s="30">
        <v>8</v>
      </c>
      <c r="J112" s="33">
        <v>21</v>
      </c>
      <c r="K112" s="32">
        <v>5</v>
      </c>
      <c r="L112" s="33"/>
      <c r="M112" s="30" t="s">
        <v>886</v>
      </c>
      <c r="N112" s="33"/>
      <c r="O112" s="32" t="s">
        <v>887</v>
      </c>
    </row>
    <row r="113" spans="7:15" x14ac:dyDescent="0.25">
      <c r="G113" s="25" t="s">
        <v>71</v>
      </c>
      <c r="H113" s="15">
        <v>112</v>
      </c>
      <c r="I113" s="30">
        <v>2</v>
      </c>
      <c r="J113" s="33">
        <v>17</v>
      </c>
      <c r="K113" s="32">
        <v>8</v>
      </c>
      <c r="L113" s="33"/>
      <c r="M113" s="30"/>
      <c r="N113" s="33"/>
      <c r="O113" s="32" t="s">
        <v>887</v>
      </c>
    </row>
    <row r="114" spans="7:15" x14ac:dyDescent="0.25">
      <c r="G114" s="25" t="s">
        <v>71</v>
      </c>
      <c r="H114" s="15">
        <v>113</v>
      </c>
      <c r="I114" s="30">
        <v>0</v>
      </c>
      <c r="J114" s="33">
        <v>9</v>
      </c>
      <c r="K114" s="32">
        <v>16</v>
      </c>
      <c r="L114" s="33"/>
      <c r="M114" s="30"/>
      <c r="N114" s="33"/>
      <c r="O114" s="32" t="s">
        <v>887</v>
      </c>
    </row>
    <row r="115" spans="7:15" x14ac:dyDescent="0.25">
      <c r="G115" s="25" t="s">
        <v>71</v>
      </c>
      <c r="H115" s="15">
        <v>114</v>
      </c>
      <c r="I115" s="30">
        <v>14</v>
      </c>
      <c r="J115" s="33">
        <v>24</v>
      </c>
      <c r="K115" s="32">
        <v>3</v>
      </c>
      <c r="L115" s="33" t="s">
        <v>896</v>
      </c>
      <c r="M115" s="30" t="s">
        <v>886</v>
      </c>
      <c r="N115" s="33" t="s">
        <v>896</v>
      </c>
      <c r="O115" s="32" t="s">
        <v>886</v>
      </c>
    </row>
    <row r="116" spans="7:15" x14ac:dyDescent="0.25">
      <c r="G116" s="25" t="s">
        <v>71</v>
      </c>
      <c r="H116" s="15">
        <v>115</v>
      </c>
      <c r="I116" s="30">
        <v>3</v>
      </c>
      <c r="J116" s="33">
        <v>20</v>
      </c>
      <c r="K116" s="32">
        <v>5</v>
      </c>
      <c r="L116" s="33"/>
      <c r="M116" s="30"/>
      <c r="N116" s="33"/>
      <c r="O116" s="32" t="s">
        <v>887</v>
      </c>
    </row>
    <row r="117" spans="7:15" x14ac:dyDescent="0.25">
      <c r="G117" s="25" t="s">
        <v>71</v>
      </c>
      <c r="H117" s="15">
        <v>116</v>
      </c>
      <c r="I117" s="30">
        <v>6</v>
      </c>
      <c r="J117" s="33">
        <v>17</v>
      </c>
      <c r="K117" s="32">
        <v>8</v>
      </c>
      <c r="L117" s="33"/>
      <c r="M117" s="30"/>
      <c r="N117" s="33"/>
      <c r="O117" s="32" t="s">
        <v>887</v>
      </c>
    </row>
    <row r="118" spans="7:15" x14ac:dyDescent="0.25">
      <c r="G118" s="25" t="s">
        <v>71</v>
      </c>
      <c r="H118" s="15">
        <v>117</v>
      </c>
      <c r="I118" s="30">
        <v>2</v>
      </c>
      <c r="J118" s="33">
        <v>8</v>
      </c>
      <c r="K118" s="32">
        <v>17</v>
      </c>
      <c r="L118" s="33"/>
      <c r="M118" s="30"/>
      <c r="N118" s="33" t="s">
        <v>896</v>
      </c>
      <c r="O118" s="32" t="s">
        <v>886</v>
      </c>
    </row>
    <row r="119" spans="7:15" x14ac:dyDescent="0.25">
      <c r="G119" s="25" t="s">
        <v>71</v>
      </c>
      <c r="H119" s="15">
        <v>118</v>
      </c>
      <c r="I119" s="30">
        <v>1</v>
      </c>
      <c r="J119" s="33">
        <v>14</v>
      </c>
      <c r="K119" s="32">
        <v>11</v>
      </c>
      <c r="L119" s="33"/>
      <c r="M119" s="30"/>
      <c r="N119" s="33"/>
      <c r="O119" s="32" t="s">
        <v>887</v>
      </c>
    </row>
    <row r="120" spans="7:15" x14ac:dyDescent="0.25">
      <c r="G120" s="25" t="s">
        <v>71</v>
      </c>
      <c r="H120" s="15">
        <v>119</v>
      </c>
      <c r="I120" s="30">
        <v>6</v>
      </c>
      <c r="J120" s="33">
        <v>14</v>
      </c>
      <c r="K120" s="32">
        <v>12</v>
      </c>
      <c r="L120" s="33"/>
      <c r="M120" s="30"/>
      <c r="N120" s="33"/>
      <c r="O120" s="32" t="s">
        <v>887</v>
      </c>
    </row>
    <row r="121" spans="7:15" x14ac:dyDescent="0.25">
      <c r="G121" s="25" t="s">
        <v>71</v>
      </c>
      <c r="H121" s="15">
        <v>120</v>
      </c>
      <c r="I121" s="30">
        <v>4</v>
      </c>
      <c r="J121" s="33">
        <v>15</v>
      </c>
      <c r="K121" s="32">
        <v>11</v>
      </c>
      <c r="L121" s="33"/>
      <c r="M121" s="30"/>
      <c r="N121" s="33"/>
      <c r="O121" s="32" t="s">
        <v>886</v>
      </c>
    </row>
    <row r="122" spans="7:15" x14ac:dyDescent="0.25">
      <c r="G122" s="25" t="s">
        <v>71</v>
      </c>
      <c r="H122" s="15">
        <v>121</v>
      </c>
      <c r="I122" s="30">
        <v>5</v>
      </c>
      <c r="J122" s="33">
        <v>16</v>
      </c>
      <c r="K122" s="32">
        <v>10</v>
      </c>
      <c r="L122" s="33"/>
      <c r="M122" s="30"/>
      <c r="N122" s="33" t="s">
        <v>896</v>
      </c>
      <c r="O122" s="32" t="s">
        <v>886</v>
      </c>
    </row>
    <row r="123" spans="7:15" x14ac:dyDescent="0.25">
      <c r="G123" s="25" t="s">
        <v>71</v>
      </c>
      <c r="H123" s="15">
        <v>122</v>
      </c>
      <c r="I123" s="30">
        <v>1</v>
      </c>
      <c r="J123" s="33">
        <v>9</v>
      </c>
      <c r="K123" s="32">
        <v>17</v>
      </c>
      <c r="L123" s="33"/>
      <c r="M123" s="30"/>
      <c r="N123" s="33"/>
      <c r="O123" s="32" t="s">
        <v>886</v>
      </c>
    </row>
    <row r="124" spans="7:15" x14ac:dyDescent="0.25">
      <c r="G124" s="25" t="s">
        <v>71</v>
      </c>
      <c r="H124" s="15">
        <v>123</v>
      </c>
      <c r="I124" s="30">
        <v>1</v>
      </c>
      <c r="J124" s="33">
        <v>3</v>
      </c>
      <c r="K124" s="32">
        <v>22</v>
      </c>
      <c r="L124" s="33"/>
      <c r="M124" s="30"/>
      <c r="N124" s="33"/>
      <c r="O124" s="32" t="s">
        <v>887</v>
      </c>
    </row>
    <row r="125" spans="7:15" x14ac:dyDescent="0.25">
      <c r="G125" s="25" t="s">
        <v>71</v>
      </c>
      <c r="H125" s="15">
        <v>124</v>
      </c>
      <c r="I125" s="30">
        <v>7</v>
      </c>
      <c r="J125" s="33">
        <v>18</v>
      </c>
      <c r="K125" s="32">
        <v>8</v>
      </c>
      <c r="L125" s="33"/>
      <c r="M125" s="30"/>
      <c r="N125" s="33"/>
      <c r="O125" s="32" t="s">
        <v>887</v>
      </c>
    </row>
    <row r="126" spans="7:15" x14ac:dyDescent="0.25">
      <c r="G126" s="25" t="s">
        <v>71</v>
      </c>
      <c r="H126" s="15">
        <v>125</v>
      </c>
      <c r="I126" s="30">
        <v>7</v>
      </c>
      <c r="J126" s="33">
        <v>17</v>
      </c>
      <c r="K126" s="32">
        <v>8</v>
      </c>
      <c r="L126" s="33"/>
      <c r="M126" s="30"/>
      <c r="N126" s="33"/>
      <c r="O126" s="32" t="s">
        <v>887</v>
      </c>
    </row>
    <row r="127" spans="7:15" x14ac:dyDescent="0.25">
      <c r="G127" s="25" t="s">
        <v>71</v>
      </c>
      <c r="H127" s="15">
        <v>126</v>
      </c>
      <c r="I127" s="30">
        <v>0</v>
      </c>
      <c r="J127" s="33">
        <v>17</v>
      </c>
      <c r="K127" s="32">
        <v>9</v>
      </c>
      <c r="L127" s="33"/>
      <c r="M127" s="30"/>
      <c r="N127" s="33"/>
      <c r="O127" s="32" t="s">
        <v>886</v>
      </c>
    </row>
    <row r="128" spans="7:15" x14ac:dyDescent="0.25">
      <c r="G128" s="25" t="s">
        <v>71</v>
      </c>
      <c r="H128" s="15">
        <v>127</v>
      </c>
      <c r="I128" s="30">
        <v>2</v>
      </c>
      <c r="J128" s="33">
        <v>17</v>
      </c>
      <c r="K128" s="32">
        <v>8</v>
      </c>
      <c r="L128" s="33"/>
      <c r="M128" s="30"/>
      <c r="N128" s="33"/>
      <c r="O128" s="32" t="s">
        <v>886</v>
      </c>
    </row>
    <row r="129" spans="7:15" x14ac:dyDescent="0.25">
      <c r="G129" s="25" t="s">
        <v>71</v>
      </c>
      <c r="H129" s="15">
        <v>128</v>
      </c>
      <c r="I129" s="30">
        <v>13</v>
      </c>
      <c r="J129" s="33">
        <v>22</v>
      </c>
      <c r="K129" s="32">
        <v>4</v>
      </c>
      <c r="L129" s="33"/>
      <c r="M129" s="30"/>
      <c r="N129" s="33"/>
      <c r="O129" s="32" t="s">
        <v>887</v>
      </c>
    </row>
    <row r="130" spans="7:15" x14ac:dyDescent="0.25">
      <c r="G130" s="25" t="s">
        <v>71</v>
      </c>
      <c r="H130" s="15">
        <v>129</v>
      </c>
      <c r="I130" s="30">
        <v>9</v>
      </c>
      <c r="J130" s="33">
        <v>19</v>
      </c>
      <c r="K130" s="32">
        <v>7</v>
      </c>
      <c r="L130" s="33"/>
      <c r="M130" s="30"/>
      <c r="N130" s="33" t="s">
        <v>896</v>
      </c>
      <c r="O130" s="32" t="s">
        <v>886</v>
      </c>
    </row>
    <row r="131" spans="7:15" x14ac:dyDescent="0.25">
      <c r="G131" s="25" t="s">
        <v>71</v>
      </c>
      <c r="H131" s="15">
        <v>130</v>
      </c>
      <c r="I131" s="30">
        <v>4</v>
      </c>
      <c r="J131" s="33">
        <v>14</v>
      </c>
      <c r="K131" s="32">
        <v>12</v>
      </c>
      <c r="L131" s="33"/>
      <c r="M131" s="30"/>
      <c r="N131" s="33"/>
      <c r="O131" s="32" t="s">
        <v>887</v>
      </c>
    </row>
    <row r="132" spans="7:15" x14ac:dyDescent="0.25">
      <c r="G132" s="25" t="s">
        <v>71</v>
      </c>
      <c r="H132" s="15">
        <v>131</v>
      </c>
      <c r="I132" s="30">
        <v>1</v>
      </c>
      <c r="J132" s="33">
        <v>15</v>
      </c>
      <c r="K132" s="32">
        <v>11</v>
      </c>
      <c r="L132" s="33"/>
      <c r="M132" s="30"/>
      <c r="N132" s="33"/>
      <c r="O132" s="32" t="s">
        <v>886</v>
      </c>
    </row>
    <row r="133" spans="7:15" x14ac:dyDescent="0.25">
      <c r="G133" s="25" t="s">
        <v>71</v>
      </c>
      <c r="H133" s="15">
        <v>132</v>
      </c>
      <c r="I133" s="30">
        <v>0</v>
      </c>
      <c r="J133" s="33">
        <v>8</v>
      </c>
      <c r="K133" s="32">
        <v>18</v>
      </c>
      <c r="L133" s="33"/>
      <c r="M133" s="30"/>
      <c r="N133" s="33"/>
      <c r="O133" s="32" t="s">
        <v>887</v>
      </c>
    </row>
    <row r="134" spans="7:15" x14ac:dyDescent="0.25">
      <c r="G134" s="25" t="s">
        <v>71</v>
      </c>
      <c r="H134" s="15">
        <v>133</v>
      </c>
      <c r="I134" s="30">
        <v>0</v>
      </c>
      <c r="J134" s="33">
        <v>7</v>
      </c>
      <c r="K134" s="32">
        <v>19</v>
      </c>
      <c r="L134" s="33"/>
      <c r="M134" s="30"/>
      <c r="N134" s="33"/>
      <c r="O134" s="32" t="s">
        <v>887</v>
      </c>
    </row>
    <row r="135" spans="7:15" x14ac:dyDescent="0.25">
      <c r="G135" s="25" t="s">
        <v>71</v>
      </c>
      <c r="H135" s="15">
        <v>134</v>
      </c>
      <c r="I135" s="30">
        <v>5</v>
      </c>
      <c r="J135" s="33">
        <v>17</v>
      </c>
      <c r="K135" s="32">
        <v>9</v>
      </c>
      <c r="L135" s="33" t="s">
        <v>896</v>
      </c>
      <c r="M135" s="30" t="s">
        <v>886</v>
      </c>
      <c r="N135" s="33"/>
      <c r="O135" s="32" t="s">
        <v>887</v>
      </c>
    </row>
    <row r="136" spans="7:15" x14ac:dyDescent="0.25">
      <c r="G136" s="25" t="s">
        <v>71</v>
      </c>
      <c r="H136" s="15">
        <v>135</v>
      </c>
      <c r="I136" s="30">
        <v>1</v>
      </c>
      <c r="J136" s="33">
        <v>12</v>
      </c>
      <c r="K136" s="32">
        <v>13</v>
      </c>
      <c r="L136" s="33"/>
      <c r="M136" s="30"/>
      <c r="N136" s="33"/>
      <c r="O136" s="32" t="s">
        <v>886</v>
      </c>
    </row>
    <row r="137" spans="7:15" x14ac:dyDescent="0.25">
      <c r="G137" s="25" t="s">
        <v>71</v>
      </c>
      <c r="H137" s="15">
        <v>136</v>
      </c>
      <c r="I137" s="30">
        <v>0</v>
      </c>
      <c r="J137" s="33">
        <v>7</v>
      </c>
      <c r="K137" s="32">
        <v>18</v>
      </c>
      <c r="L137" s="33"/>
      <c r="M137" s="30"/>
      <c r="N137" s="33"/>
      <c r="O137" s="32" t="s">
        <v>887</v>
      </c>
    </row>
    <row r="138" spans="7:15" x14ac:dyDescent="0.25">
      <c r="G138" s="25" t="s">
        <v>71</v>
      </c>
      <c r="H138" s="15">
        <v>137</v>
      </c>
      <c r="I138" s="30">
        <v>6</v>
      </c>
      <c r="J138" s="33">
        <v>16</v>
      </c>
      <c r="K138" s="32">
        <v>9</v>
      </c>
      <c r="L138" s="33"/>
      <c r="M138" s="30"/>
      <c r="N138" s="33"/>
      <c r="O138" s="32" t="s">
        <v>887</v>
      </c>
    </row>
    <row r="139" spans="7:15" x14ac:dyDescent="0.25">
      <c r="G139" s="25" t="s">
        <v>71</v>
      </c>
      <c r="H139" s="15">
        <v>138</v>
      </c>
      <c r="I139" s="30">
        <v>0</v>
      </c>
      <c r="J139" s="33">
        <v>8</v>
      </c>
      <c r="K139" s="32">
        <v>16</v>
      </c>
      <c r="L139" s="33"/>
      <c r="M139" s="30"/>
      <c r="N139" s="33"/>
      <c r="O139" s="32" t="s">
        <v>887</v>
      </c>
    </row>
    <row r="140" spans="7:15" x14ac:dyDescent="0.25">
      <c r="G140" s="25" t="s">
        <v>71</v>
      </c>
      <c r="H140" s="15">
        <v>139</v>
      </c>
      <c r="I140" s="30">
        <v>4</v>
      </c>
      <c r="J140" s="33">
        <v>17</v>
      </c>
      <c r="K140" s="32">
        <v>8</v>
      </c>
      <c r="L140" s="33"/>
      <c r="M140" s="30"/>
      <c r="N140" s="33" t="s">
        <v>896</v>
      </c>
      <c r="O140" s="32" t="s">
        <v>886</v>
      </c>
    </row>
    <row r="141" spans="7:15" x14ac:dyDescent="0.25">
      <c r="G141" s="25" t="s">
        <v>71</v>
      </c>
      <c r="H141" s="15">
        <v>140</v>
      </c>
      <c r="I141" s="30">
        <v>2</v>
      </c>
      <c r="J141" s="33">
        <v>12</v>
      </c>
      <c r="K141" s="32">
        <v>13</v>
      </c>
      <c r="L141" s="33"/>
      <c r="M141" s="30"/>
      <c r="N141" s="33"/>
      <c r="O141" s="32" t="s">
        <v>887</v>
      </c>
    </row>
    <row r="142" spans="7:15" x14ac:dyDescent="0.25">
      <c r="G142" s="25" t="s">
        <v>71</v>
      </c>
      <c r="H142" s="15">
        <v>141</v>
      </c>
      <c r="I142" s="30">
        <v>3</v>
      </c>
      <c r="J142" s="33">
        <v>16</v>
      </c>
      <c r="K142" s="32">
        <v>9</v>
      </c>
      <c r="L142" s="33"/>
      <c r="M142" s="30"/>
      <c r="N142" s="33"/>
      <c r="O142" s="32" t="s">
        <v>887</v>
      </c>
    </row>
    <row r="143" spans="7:15" x14ac:dyDescent="0.25">
      <c r="G143" s="25" t="s">
        <v>71</v>
      </c>
      <c r="H143" s="15">
        <v>142</v>
      </c>
      <c r="I143" s="30">
        <v>1</v>
      </c>
      <c r="J143" s="33">
        <v>14</v>
      </c>
      <c r="K143" s="32">
        <v>11</v>
      </c>
      <c r="L143" s="33"/>
      <c r="M143" s="30"/>
      <c r="N143" s="33"/>
      <c r="O143" s="32" t="s">
        <v>887</v>
      </c>
    </row>
    <row r="144" spans="7:15" x14ac:dyDescent="0.25">
      <c r="G144" s="25" t="s">
        <v>71</v>
      </c>
      <c r="H144" s="15">
        <v>143</v>
      </c>
      <c r="I144" s="30">
        <v>2</v>
      </c>
      <c r="J144" s="33">
        <v>15</v>
      </c>
      <c r="K144" s="32">
        <v>10</v>
      </c>
      <c r="L144" s="33"/>
      <c r="M144" s="30"/>
      <c r="N144" s="33"/>
      <c r="O144" s="32" t="s">
        <v>887</v>
      </c>
    </row>
    <row r="145" spans="7:15" x14ac:dyDescent="0.25">
      <c r="G145" s="25" t="s">
        <v>71</v>
      </c>
      <c r="H145" s="15">
        <v>144</v>
      </c>
      <c r="I145" s="30">
        <v>3</v>
      </c>
      <c r="J145" s="33">
        <v>8</v>
      </c>
      <c r="K145" s="32">
        <v>16</v>
      </c>
      <c r="L145" s="33"/>
      <c r="M145" s="30"/>
      <c r="N145" s="33"/>
      <c r="O145" s="32" t="s">
        <v>887</v>
      </c>
    </row>
    <row r="146" spans="7:15" x14ac:dyDescent="0.25">
      <c r="G146" s="25" t="s">
        <v>71</v>
      </c>
      <c r="H146" s="15">
        <v>145</v>
      </c>
      <c r="I146" s="30">
        <v>2</v>
      </c>
      <c r="J146" s="33">
        <v>12</v>
      </c>
      <c r="K146" s="32">
        <v>12</v>
      </c>
      <c r="L146" s="33"/>
      <c r="M146" s="30"/>
      <c r="N146" s="33"/>
      <c r="O146" s="32" t="s">
        <v>886</v>
      </c>
    </row>
    <row r="147" spans="7:15" x14ac:dyDescent="0.25">
      <c r="G147" s="25" t="s">
        <v>71</v>
      </c>
      <c r="H147" s="15">
        <v>146</v>
      </c>
      <c r="I147" s="30">
        <v>1</v>
      </c>
      <c r="J147" s="33">
        <v>14</v>
      </c>
      <c r="K147" s="32">
        <v>11</v>
      </c>
      <c r="L147" s="33"/>
      <c r="M147" s="30"/>
      <c r="N147" s="33"/>
      <c r="O147" s="32" t="s">
        <v>887</v>
      </c>
    </row>
    <row r="148" spans="7:15" x14ac:dyDescent="0.25">
      <c r="G148" s="25" t="s">
        <v>71</v>
      </c>
      <c r="H148" s="15">
        <v>147</v>
      </c>
      <c r="I148" s="30">
        <v>0</v>
      </c>
      <c r="J148" s="33">
        <v>4</v>
      </c>
      <c r="K148" s="32">
        <v>21</v>
      </c>
      <c r="L148" s="33"/>
      <c r="M148" s="30"/>
      <c r="N148" s="33"/>
      <c r="O148" s="32" t="s">
        <v>887</v>
      </c>
    </row>
    <row r="149" spans="7:15" x14ac:dyDescent="0.25">
      <c r="G149" s="25" t="s">
        <v>71</v>
      </c>
      <c r="H149" s="15">
        <v>148</v>
      </c>
      <c r="I149" s="30">
        <v>1</v>
      </c>
      <c r="J149" s="33">
        <v>11</v>
      </c>
      <c r="K149" s="32">
        <v>13</v>
      </c>
      <c r="L149" s="33"/>
      <c r="M149" s="30"/>
      <c r="N149" s="33"/>
      <c r="O149" s="32" t="s">
        <v>887</v>
      </c>
    </row>
    <row r="150" spans="7:15" x14ac:dyDescent="0.25">
      <c r="G150" s="25" t="s">
        <v>71</v>
      </c>
      <c r="H150" s="15">
        <v>149</v>
      </c>
      <c r="I150" s="30">
        <v>8</v>
      </c>
      <c r="J150" s="33">
        <v>21</v>
      </c>
      <c r="K150" s="32">
        <v>4</v>
      </c>
      <c r="L150" s="33"/>
      <c r="M150" s="30"/>
      <c r="N150" s="33"/>
      <c r="O150" s="32" t="s">
        <v>886</v>
      </c>
    </row>
    <row r="151" spans="7:15" x14ac:dyDescent="0.25">
      <c r="G151" s="25" t="s">
        <v>71</v>
      </c>
      <c r="H151" s="15">
        <v>150</v>
      </c>
      <c r="I151" s="30">
        <v>0</v>
      </c>
      <c r="J151" s="33">
        <v>7</v>
      </c>
      <c r="K151" s="32">
        <v>18</v>
      </c>
      <c r="L151" s="33"/>
      <c r="M151" s="30"/>
      <c r="N151" s="33"/>
      <c r="O151" s="32" t="s">
        <v>887</v>
      </c>
    </row>
    <row r="152" spans="7:15" x14ac:dyDescent="0.25">
      <c r="G152" s="25" t="s">
        <v>71</v>
      </c>
      <c r="H152" s="15">
        <v>151</v>
      </c>
      <c r="I152" s="30">
        <v>2</v>
      </c>
      <c r="J152" s="33">
        <v>13</v>
      </c>
      <c r="K152" s="32">
        <v>11</v>
      </c>
      <c r="L152" s="33"/>
      <c r="M152" s="30"/>
      <c r="N152" s="33"/>
      <c r="O152" s="32" t="s">
        <v>886</v>
      </c>
    </row>
    <row r="153" spans="7:15" x14ac:dyDescent="0.25">
      <c r="G153" s="25" t="s">
        <v>71</v>
      </c>
      <c r="H153" s="15">
        <v>152</v>
      </c>
      <c r="I153" s="30">
        <v>0</v>
      </c>
      <c r="J153" s="33">
        <v>6</v>
      </c>
      <c r="K153" s="32">
        <v>19</v>
      </c>
      <c r="L153" s="33"/>
      <c r="M153" s="30"/>
      <c r="N153" s="33"/>
      <c r="O153" s="32" t="s">
        <v>887</v>
      </c>
    </row>
    <row r="154" spans="7:15" x14ac:dyDescent="0.25">
      <c r="G154" s="25" t="s">
        <v>71</v>
      </c>
      <c r="H154" s="15">
        <v>153</v>
      </c>
      <c r="I154" s="30">
        <v>0</v>
      </c>
      <c r="J154" s="33">
        <v>7</v>
      </c>
      <c r="K154" s="32">
        <v>18</v>
      </c>
      <c r="L154" s="33"/>
      <c r="M154" s="30"/>
      <c r="N154" s="33"/>
      <c r="O154" s="32" t="s">
        <v>887</v>
      </c>
    </row>
    <row r="155" spans="7:15" x14ac:dyDescent="0.25">
      <c r="G155" s="25" t="s">
        <v>71</v>
      </c>
      <c r="H155" s="15">
        <v>154</v>
      </c>
      <c r="I155" s="30">
        <v>8</v>
      </c>
      <c r="J155" s="33">
        <v>21</v>
      </c>
      <c r="K155" s="32">
        <v>6</v>
      </c>
      <c r="L155" s="33" t="s">
        <v>896</v>
      </c>
      <c r="M155" s="30" t="s">
        <v>886</v>
      </c>
      <c r="N155" s="33"/>
      <c r="O155" s="32" t="s">
        <v>886</v>
      </c>
    </row>
    <row r="156" spans="7:15" x14ac:dyDescent="0.25">
      <c r="G156" s="25" t="s">
        <v>71</v>
      </c>
      <c r="H156" s="15">
        <v>155</v>
      </c>
      <c r="I156" s="30">
        <v>5</v>
      </c>
      <c r="J156" s="33">
        <v>16</v>
      </c>
      <c r="K156" s="32">
        <v>10</v>
      </c>
      <c r="L156" s="33"/>
      <c r="M156" s="30"/>
      <c r="N156" s="33"/>
      <c r="O156" s="32" t="s">
        <v>887</v>
      </c>
    </row>
    <row r="157" spans="7:15" x14ac:dyDescent="0.25">
      <c r="G157" s="25" t="s">
        <v>71</v>
      </c>
      <c r="H157" s="15">
        <v>156</v>
      </c>
      <c r="I157" s="30">
        <v>5</v>
      </c>
      <c r="J157" s="33">
        <v>19</v>
      </c>
      <c r="K157" s="32">
        <v>7</v>
      </c>
      <c r="L157" s="33"/>
      <c r="M157" s="30"/>
      <c r="N157" s="33" t="s">
        <v>896</v>
      </c>
      <c r="O157" s="32" t="s">
        <v>886</v>
      </c>
    </row>
    <row r="158" spans="7:15" x14ac:dyDescent="0.25">
      <c r="G158" s="25" t="s">
        <v>71</v>
      </c>
      <c r="H158" s="15">
        <v>157</v>
      </c>
      <c r="I158" s="30">
        <v>0</v>
      </c>
      <c r="J158" s="33">
        <v>13</v>
      </c>
      <c r="K158" s="32">
        <v>13</v>
      </c>
      <c r="L158" s="33"/>
      <c r="M158" s="30"/>
      <c r="N158" s="33"/>
      <c r="O158" s="32" t="s">
        <v>887</v>
      </c>
    </row>
    <row r="159" spans="7:15" x14ac:dyDescent="0.25">
      <c r="G159" s="25" t="s">
        <v>71</v>
      </c>
      <c r="H159" s="15">
        <v>158</v>
      </c>
      <c r="I159" s="30">
        <v>1</v>
      </c>
      <c r="J159" s="33">
        <v>10</v>
      </c>
      <c r="K159" s="32">
        <v>16</v>
      </c>
      <c r="L159" s="33"/>
      <c r="M159" s="30"/>
      <c r="N159" s="33"/>
      <c r="O159" s="32" t="s">
        <v>887</v>
      </c>
    </row>
    <row r="160" spans="7:15" x14ac:dyDescent="0.25">
      <c r="G160" s="25" t="s">
        <v>71</v>
      </c>
      <c r="H160" s="15">
        <v>159</v>
      </c>
      <c r="I160" s="30">
        <v>9</v>
      </c>
      <c r="J160" s="33">
        <v>16</v>
      </c>
      <c r="K160" s="32">
        <v>10</v>
      </c>
      <c r="L160" s="33"/>
      <c r="M160" s="30"/>
      <c r="N160" s="33"/>
      <c r="O160" s="32" t="s">
        <v>887</v>
      </c>
    </row>
    <row r="161" spans="7:15" x14ac:dyDescent="0.25">
      <c r="G161" s="25" t="s">
        <v>71</v>
      </c>
      <c r="H161" s="15">
        <v>160</v>
      </c>
      <c r="I161" s="30">
        <v>6</v>
      </c>
      <c r="J161" s="33">
        <v>14</v>
      </c>
      <c r="K161" s="32">
        <v>12</v>
      </c>
      <c r="L161" s="33"/>
      <c r="M161" s="30"/>
      <c r="N161" s="33"/>
      <c r="O161" s="32" t="s">
        <v>887</v>
      </c>
    </row>
    <row r="162" spans="7:15" x14ac:dyDescent="0.25">
      <c r="G162" s="25" t="s">
        <v>71</v>
      </c>
      <c r="H162" s="15">
        <v>161</v>
      </c>
      <c r="I162" s="30">
        <v>5</v>
      </c>
      <c r="J162" s="33">
        <v>16</v>
      </c>
      <c r="K162" s="32">
        <v>10</v>
      </c>
      <c r="L162" s="33"/>
      <c r="M162" s="30"/>
      <c r="N162" s="33" t="s">
        <v>896</v>
      </c>
      <c r="O162" s="32" t="s">
        <v>886</v>
      </c>
    </row>
    <row r="163" spans="7:15" x14ac:dyDescent="0.25">
      <c r="G163" s="25" t="s">
        <v>71</v>
      </c>
      <c r="H163" s="15">
        <v>162</v>
      </c>
      <c r="I163" s="30">
        <v>1</v>
      </c>
      <c r="J163" s="33">
        <v>12</v>
      </c>
      <c r="K163" s="32">
        <v>14</v>
      </c>
      <c r="L163" s="33"/>
      <c r="M163" s="30"/>
      <c r="N163" s="33"/>
      <c r="O163" s="32" t="s">
        <v>887</v>
      </c>
    </row>
    <row r="164" spans="7:15" x14ac:dyDescent="0.25">
      <c r="G164" s="25" t="s">
        <v>71</v>
      </c>
      <c r="H164" s="15">
        <v>163</v>
      </c>
      <c r="I164" s="30">
        <v>3</v>
      </c>
      <c r="J164" s="33">
        <v>14</v>
      </c>
      <c r="K164" s="32">
        <v>12</v>
      </c>
      <c r="L164" s="33"/>
      <c r="M164" s="30"/>
      <c r="N164" s="33"/>
      <c r="O164" s="32" t="s">
        <v>886</v>
      </c>
    </row>
    <row r="165" spans="7:15" x14ac:dyDescent="0.25">
      <c r="G165" s="25" t="s">
        <v>71</v>
      </c>
      <c r="H165" s="15">
        <v>164</v>
      </c>
      <c r="I165" s="30">
        <v>0</v>
      </c>
      <c r="J165" s="33">
        <v>5</v>
      </c>
      <c r="K165" s="32">
        <v>21</v>
      </c>
      <c r="L165" s="33"/>
      <c r="M165" s="30"/>
      <c r="N165" s="33"/>
      <c r="O165" s="32" t="s">
        <v>887</v>
      </c>
    </row>
    <row r="166" spans="7:15" x14ac:dyDescent="0.25">
      <c r="G166" s="25" t="s">
        <v>71</v>
      </c>
      <c r="H166" s="15">
        <v>165</v>
      </c>
      <c r="I166" s="30">
        <v>6</v>
      </c>
      <c r="J166" s="33">
        <v>19</v>
      </c>
      <c r="K166" s="32">
        <v>8</v>
      </c>
      <c r="L166" s="33"/>
      <c r="M166" s="30" t="s">
        <v>886</v>
      </c>
      <c r="N166" s="33"/>
      <c r="O166" s="32" t="s">
        <v>887</v>
      </c>
    </row>
    <row r="167" spans="7:15" x14ac:dyDescent="0.25">
      <c r="G167" s="25" t="s">
        <v>71</v>
      </c>
      <c r="H167" s="15">
        <v>166</v>
      </c>
      <c r="I167" s="30">
        <v>2</v>
      </c>
      <c r="J167" s="33">
        <v>10</v>
      </c>
      <c r="K167" s="32">
        <v>15</v>
      </c>
      <c r="L167" s="33"/>
      <c r="M167" s="30"/>
      <c r="N167" s="33"/>
      <c r="O167" s="32" t="s">
        <v>887</v>
      </c>
    </row>
    <row r="168" spans="7:15" x14ac:dyDescent="0.25">
      <c r="G168" s="25" t="s">
        <v>71</v>
      </c>
      <c r="H168" s="15">
        <v>167</v>
      </c>
      <c r="I168" s="30">
        <v>2</v>
      </c>
      <c r="J168" s="33">
        <v>17</v>
      </c>
      <c r="K168" s="32">
        <v>9</v>
      </c>
      <c r="L168" s="33"/>
      <c r="M168" s="30"/>
      <c r="N168" s="33"/>
      <c r="O168" s="32" t="s">
        <v>886</v>
      </c>
    </row>
    <row r="169" spans="7:15" x14ac:dyDescent="0.25">
      <c r="G169" s="25" t="s">
        <v>71</v>
      </c>
      <c r="H169" s="15">
        <v>168</v>
      </c>
      <c r="I169" s="30">
        <v>1</v>
      </c>
      <c r="J169" s="33">
        <v>7</v>
      </c>
      <c r="K169" s="32">
        <v>19</v>
      </c>
      <c r="L169" s="33"/>
      <c r="M169" s="30"/>
      <c r="N169" s="33"/>
      <c r="O169" s="32" t="s">
        <v>887</v>
      </c>
    </row>
    <row r="170" spans="7:15" x14ac:dyDescent="0.25">
      <c r="G170" s="25" t="s">
        <v>71</v>
      </c>
      <c r="H170" s="15">
        <v>169</v>
      </c>
      <c r="I170" s="30">
        <v>4</v>
      </c>
      <c r="J170" s="33">
        <v>19</v>
      </c>
      <c r="K170" s="32">
        <v>7</v>
      </c>
      <c r="L170" s="33"/>
      <c r="M170" s="30"/>
      <c r="N170" s="33"/>
      <c r="O170" s="32" t="s">
        <v>887</v>
      </c>
    </row>
    <row r="171" spans="7:15" x14ac:dyDescent="0.25">
      <c r="G171" s="25" t="s">
        <v>71</v>
      </c>
      <c r="H171" s="15">
        <v>170</v>
      </c>
      <c r="I171" s="30">
        <v>9</v>
      </c>
      <c r="J171" s="33">
        <v>20</v>
      </c>
      <c r="K171" s="32">
        <v>6</v>
      </c>
      <c r="L171" s="33"/>
      <c r="M171" s="30"/>
      <c r="N171" s="33"/>
      <c r="O171" s="32" t="s">
        <v>886</v>
      </c>
    </row>
    <row r="172" spans="7:15" x14ac:dyDescent="0.25">
      <c r="G172" s="25" t="s">
        <v>71</v>
      </c>
      <c r="H172" s="15">
        <v>171</v>
      </c>
      <c r="I172" s="30">
        <v>1</v>
      </c>
      <c r="J172" s="33">
        <v>7</v>
      </c>
      <c r="K172" s="32">
        <v>18</v>
      </c>
      <c r="L172" s="33"/>
      <c r="M172" s="30"/>
      <c r="N172" s="33"/>
      <c r="O172" s="32" t="s">
        <v>887</v>
      </c>
    </row>
    <row r="173" spans="7:15" x14ac:dyDescent="0.25">
      <c r="G173" s="25" t="s">
        <v>71</v>
      </c>
      <c r="H173" s="15">
        <v>172</v>
      </c>
      <c r="I173" s="30">
        <v>0</v>
      </c>
      <c r="J173" s="33">
        <v>9</v>
      </c>
      <c r="K173" s="32">
        <v>16</v>
      </c>
      <c r="L173" s="33"/>
      <c r="M173" s="30"/>
      <c r="N173" s="33"/>
      <c r="O173" s="32" t="s">
        <v>886</v>
      </c>
    </row>
    <row r="174" spans="7:15" x14ac:dyDescent="0.25">
      <c r="G174" s="25" t="s">
        <v>71</v>
      </c>
      <c r="H174" s="15">
        <v>173</v>
      </c>
      <c r="I174" s="30">
        <v>0</v>
      </c>
      <c r="J174" s="33">
        <v>4</v>
      </c>
      <c r="K174" s="32">
        <v>21</v>
      </c>
      <c r="L174" s="33"/>
      <c r="M174" s="30"/>
      <c r="N174" s="33"/>
      <c r="O174" s="32" t="s">
        <v>886</v>
      </c>
    </row>
    <row r="175" spans="7:15" x14ac:dyDescent="0.25">
      <c r="G175" s="25" t="s">
        <v>71</v>
      </c>
      <c r="H175" s="15">
        <v>174</v>
      </c>
      <c r="I175" s="30">
        <v>0</v>
      </c>
      <c r="J175" s="33">
        <v>4</v>
      </c>
      <c r="K175" s="32">
        <v>21</v>
      </c>
      <c r="L175" s="33"/>
      <c r="M175" s="30"/>
      <c r="N175" s="33"/>
      <c r="O175" s="32" t="s">
        <v>887</v>
      </c>
    </row>
    <row r="176" spans="7:15" x14ac:dyDescent="0.25">
      <c r="G176" s="25" t="s">
        <v>71</v>
      </c>
      <c r="H176" s="15">
        <v>175</v>
      </c>
      <c r="I176" s="30">
        <v>18</v>
      </c>
      <c r="J176" s="33">
        <v>26</v>
      </c>
      <c r="K176" s="32">
        <v>1</v>
      </c>
      <c r="L176" s="33" t="s">
        <v>896</v>
      </c>
      <c r="M176" s="30" t="s">
        <v>886</v>
      </c>
      <c r="N176" s="33" t="s">
        <v>896</v>
      </c>
      <c r="O176" s="32" t="s">
        <v>886</v>
      </c>
    </row>
    <row r="177" spans="7:15" x14ac:dyDescent="0.25">
      <c r="G177" s="25" t="s">
        <v>71</v>
      </c>
      <c r="H177" s="15">
        <v>176</v>
      </c>
      <c r="I177" s="30">
        <v>1</v>
      </c>
      <c r="J177" s="33">
        <v>10</v>
      </c>
      <c r="K177" s="32">
        <v>16</v>
      </c>
      <c r="L177" s="33"/>
      <c r="M177" s="30"/>
      <c r="N177" s="33"/>
      <c r="O177" s="32" t="s">
        <v>886</v>
      </c>
    </row>
    <row r="178" spans="7:15" x14ac:dyDescent="0.25">
      <c r="G178" s="25" t="s">
        <v>71</v>
      </c>
      <c r="H178" s="15">
        <v>177</v>
      </c>
      <c r="I178" s="30">
        <v>9</v>
      </c>
      <c r="J178" s="33">
        <v>18</v>
      </c>
      <c r="K178" s="32">
        <v>8</v>
      </c>
      <c r="L178" s="33"/>
      <c r="M178" s="30"/>
      <c r="N178" s="33"/>
      <c r="O178" s="32" t="s">
        <v>887</v>
      </c>
    </row>
    <row r="179" spans="7:15" x14ac:dyDescent="0.25">
      <c r="G179" s="25" t="s">
        <v>71</v>
      </c>
      <c r="H179" s="15">
        <v>178</v>
      </c>
      <c r="I179" s="30">
        <v>11</v>
      </c>
      <c r="J179" s="33">
        <v>20</v>
      </c>
      <c r="K179" s="32">
        <v>5</v>
      </c>
      <c r="L179" s="33"/>
      <c r="M179" s="30"/>
      <c r="N179" s="33" t="s">
        <v>896</v>
      </c>
      <c r="O179" s="32" t="s">
        <v>886</v>
      </c>
    </row>
    <row r="180" spans="7:15" x14ac:dyDescent="0.25">
      <c r="G180" s="25" t="s">
        <v>71</v>
      </c>
      <c r="H180" s="15">
        <v>179</v>
      </c>
      <c r="I180" s="30">
        <v>6</v>
      </c>
      <c r="J180" s="33">
        <v>19</v>
      </c>
      <c r="K180" s="32">
        <v>7</v>
      </c>
      <c r="L180" s="33"/>
      <c r="M180" s="30"/>
      <c r="N180" s="33"/>
      <c r="O180" s="32" t="s">
        <v>887</v>
      </c>
    </row>
    <row r="181" spans="7:15" x14ac:dyDescent="0.25">
      <c r="G181" s="25" t="s">
        <v>71</v>
      </c>
      <c r="H181" s="15">
        <v>180</v>
      </c>
      <c r="I181" s="30">
        <v>4</v>
      </c>
      <c r="J181" s="33">
        <v>15</v>
      </c>
      <c r="K181" s="32">
        <v>11</v>
      </c>
      <c r="L181" s="33"/>
      <c r="M181" s="30"/>
      <c r="N181" s="33"/>
      <c r="O181" s="32" t="s">
        <v>887</v>
      </c>
    </row>
    <row r="182" spans="7:15" x14ac:dyDescent="0.25">
      <c r="G182" s="25" t="s">
        <v>71</v>
      </c>
      <c r="H182" s="15">
        <v>181</v>
      </c>
      <c r="I182" s="30">
        <v>11</v>
      </c>
      <c r="J182" s="33">
        <v>20</v>
      </c>
      <c r="K182" s="32">
        <v>6</v>
      </c>
      <c r="L182" s="33"/>
      <c r="M182" s="30"/>
      <c r="N182" s="33" t="s">
        <v>896</v>
      </c>
      <c r="O182" s="32" t="s">
        <v>886</v>
      </c>
    </row>
    <row r="183" spans="7:15" x14ac:dyDescent="0.25">
      <c r="G183" s="25" t="s">
        <v>71</v>
      </c>
      <c r="H183" s="15">
        <v>182</v>
      </c>
      <c r="I183" s="30">
        <v>3</v>
      </c>
      <c r="J183" s="33">
        <v>13</v>
      </c>
      <c r="K183" s="32">
        <v>13</v>
      </c>
      <c r="L183" s="33"/>
      <c r="M183" s="30"/>
      <c r="N183" s="33" t="s">
        <v>896</v>
      </c>
      <c r="O183" s="32" t="s">
        <v>886</v>
      </c>
    </row>
    <row r="184" spans="7:15" x14ac:dyDescent="0.25">
      <c r="G184" s="25" t="s">
        <v>71</v>
      </c>
      <c r="H184" s="15">
        <v>183</v>
      </c>
      <c r="I184" s="30">
        <v>10</v>
      </c>
      <c r="J184" s="33">
        <v>20</v>
      </c>
      <c r="K184" s="32">
        <v>6</v>
      </c>
      <c r="L184" s="33"/>
      <c r="M184" s="30"/>
      <c r="N184" s="33"/>
      <c r="O184" s="32" t="s">
        <v>887</v>
      </c>
    </row>
    <row r="185" spans="7:15" x14ac:dyDescent="0.25">
      <c r="G185" s="25" t="s">
        <v>71</v>
      </c>
      <c r="H185" s="15">
        <v>184</v>
      </c>
      <c r="I185" s="30">
        <v>3</v>
      </c>
      <c r="J185" s="33">
        <v>15</v>
      </c>
      <c r="K185" s="32">
        <v>11</v>
      </c>
      <c r="L185" s="33"/>
      <c r="M185" s="30"/>
      <c r="N185" s="33"/>
      <c r="O185" s="32" t="s">
        <v>887</v>
      </c>
    </row>
    <row r="186" spans="7:15" x14ac:dyDescent="0.25">
      <c r="G186" s="25" t="s">
        <v>71</v>
      </c>
      <c r="H186" s="15">
        <v>185</v>
      </c>
      <c r="I186" s="30">
        <v>2</v>
      </c>
      <c r="J186" s="33">
        <v>11</v>
      </c>
      <c r="K186" s="32">
        <v>15</v>
      </c>
      <c r="L186" s="33"/>
      <c r="M186" s="30"/>
      <c r="N186" s="33"/>
      <c r="O186" s="32" t="s">
        <v>886</v>
      </c>
    </row>
    <row r="187" spans="7:15" x14ac:dyDescent="0.25">
      <c r="G187" s="25" t="s">
        <v>71</v>
      </c>
      <c r="H187" s="15">
        <v>186</v>
      </c>
      <c r="I187" s="30">
        <v>1</v>
      </c>
      <c r="J187" s="33">
        <v>10</v>
      </c>
      <c r="K187" s="32">
        <v>16</v>
      </c>
      <c r="L187" s="33"/>
      <c r="M187" s="30"/>
      <c r="N187" s="33"/>
      <c r="O187" s="32" t="s">
        <v>886</v>
      </c>
    </row>
    <row r="188" spans="7:15" x14ac:dyDescent="0.25">
      <c r="G188" s="25" t="s">
        <v>71</v>
      </c>
      <c r="H188" s="15">
        <v>187</v>
      </c>
      <c r="I188" s="30">
        <v>8</v>
      </c>
      <c r="J188" s="33">
        <v>17</v>
      </c>
      <c r="K188" s="32">
        <v>9</v>
      </c>
      <c r="L188" s="33"/>
      <c r="M188" s="30"/>
      <c r="N188" s="33" t="s">
        <v>896</v>
      </c>
      <c r="O188" s="32" t="s">
        <v>886</v>
      </c>
    </row>
    <row r="189" spans="7:15" x14ac:dyDescent="0.25">
      <c r="G189" s="25" t="s">
        <v>71</v>
      </c>
      <c r="H189" s="15">
        <v>188</v>
      </c>
      <c r="I189" s="30">
        <v>3</v>
      </c>
      <c r="J189" s="33">
        <v>11</v>
      </c>
      <c r="K189" s="32">
        <v>15</v>
      </c>
      <c r="L189" s="33"/>
      <c r="M189" s="30"/>
      <c r="N189" s="33"/>
      <c r="O189" s="32" t="s">
        <v>886</v>
      </c>
    </row>
    <row r="190" spans="7:15" x14ac:dyDescent="0.25">
      <c r="G190" s="25" t="s">
        <v>71</v>
      </c>
      <c r="H190" s="15">
        <v>189</v>
      </c>
      <c r="I190" s="30">
        <v>3</v>
      </c>
      <c r="J190" s="33">
        <v>19</v>
      </c>
      <c r="K190" s="32">
        <v>7</v>
      </c>
      <c r="L190" s="33"/>
      <c r="M190" s="30"/>
      <c r="N190" s="33"/>
      <c r="O190" s="32" t="s">
        <v>886</v>
      </c>
    </row>
    <row r="191" spans="7:15" x14ac:dyDescent="0.25">
      <c r="G191" s="25" t="s">
        <v>71</v>
      </c>
      <c r="H191" s="15">
        <v>190</v>
      </c>
      <c r="I191" s="30">
        <v>0</v>
      </c>
      <c r="J191" s="33">
        <v>6</v>
      </c>
      <c r="K191" s="32">
        <v>20</v>
      </c>
      <c r="L191" s="33"/>
      <c r="M191" s="30"/>
      <c r="N191" s="33"/>
      <c r="O191" s="32" t="s">
        <v>887</v>
      </c>
    </row>
    <row r="192" spans="7:15" x14ac:dyDescent="0.25">
      <c r="G192" s="25" t="s">
        <v>71</v>
      </c>
      <c r="H192" s="15">
        <v>191</v>
      </c>
      <c r="I192" s="30">
        <v>12</v>
      </c>
      <c r="J192" s="33">
        <v>23</v>
      </c>
      <c r="K192" s="32">
        <v>3</v>
      </c>
      <c r="L192" s="33"/>
      <c r="M192" s="30"/>
      <c r="N192" s="33"/>
      <c r="O192" s="32" t="s">
        <v>886</v>
      </c>
    </row>
    <row r="193" spans="7:15" x14ac:dyDescent="0.25">
      <c r="G193" s="25" t="s">
        <v>71</v>
      </c>
      <c r="H193" s="15">
        <v>192</v>
      </c>
      <c r="I193" s="30">
        <v>0</v>
      </c>
      <c r="J193" s="33">
        <v>6</v>
      </c>
      <c r="K193" s="32">
        <v>20</v>
      </c>
      <c r="L193" s="33"/>
      <c r="M193" s="30"/>
      <c r="N193" s="33"/>
      <c r="O193" s="32" t="s">
        <v>886</v>
      </c>
    </row>
    <row r="194" spans="7:15" x14ac:dyDescent="0.25">
      <c r="G194" s="25" t="s">
        <v>71</v>
      </c>
      <c r="H194" s="15">
        <v>193</v>
      </c>
      <c r="I194" s="30">
        <v>0</v>
      </c>
      <c r="J194" s="33">
        <v>3</v>
      </c>
      <c r="K194" s="32">
        <v>22</v>
      </c>
      <c r="L194" s="33"/>
      <c r="M194" s="30"/>
      <c r="N194" s="33"/>
      <c r="O194" s="32" t="s">
        <v>887</v>
      </c>
    </row>
    <row r="195" spans="7:15" x14ac:dyDescent="0.25">
      <c r="G195" s="25" t="s">
        <v>71</v>
      </c>
      <c r="H195" s="15">
        <v>194</v>
      </c>
      <c r="I195" s="30">
        <v>0</v>
      </c>
      <c r="J195" s="33">
        <v>9</v>
      </c>
      <c r="K195" s="32">
        <v>17</v>
      </c>
      <c r="L195" s="33"/>
      <c r="M195" s="30"/>
      <c r="N195" s="33"/>
      <c r="O195" s="32" t="s">
        <v>887</v>
      </c>
    </row>
    <row r="196" spans="7:15" x14ac:dyDescent="0.25">
      <c r="G196" s="25" t="s">
        <v>71</v>
      </c>
      <c r="H196" s="15">
        <v>195</v>
      </c>
      <c r="I196" s="30">
        <v>0</v>
      </c>
      <c r="J196" s="33">
        <v>11</v>
      </c>
      <c r="K196" s="32">
        <v>14</v>
      </c>
      <c r="L196" s="33"/>
      <c r="M196" s="30"/>
      <c r="N196" s="33"/>
      <c r="O196" s="32" t="s">
        <v>887</v>
      </c>
    </row>
    <row r="197" spans="7:15" x14ac:dyDescent="0.25">
      <c r="G197" s="25" t="s">
        <v>71</v>
      </c>
      <c r="H197" s="15">
        <v>196</v>
      </c>
      <c r="I197" s="30">
        <v>2</v>
      </c>
      <c r="J197" s="33">
        <v>9</v>
      </c>
      <c r="K197" s="32">
        <v>17</v>
      </c>
      <c r="L197" s="33"/>
      <c r="M197" s="30"/>
      <c r="N197" s="33"/>
      <c r="O197" s="32" t="s">
        <v>887</v>
      </c>
    </row>
    <row r="198" spans="7:15" x14ac:dyDescent="0.25">
      <c r="G198" s="25" t="s">
        <v>71</v>
      </c>
      <c r="H198" s="15">
        <v>197</v>
      </c>
      <c r="I198" s="30">
        <v>1</v>
      </c>
      <c r="J198" s="33">
        <v>7</v>
      </c>
      <c r="K198" s="32">
        <v>18</v>
      </c>
      <c r="L198" s="33"/>
      <c r="M198" s="30"/>
      <c r="N198" s="33"/>
      <c r="O198" s="32" t="s">
        <v>887</v>
      </c>
    </row>
    <row r="199" spans="7:15" x14ac:dyDescent="0.25">
      <c r="G199" s="25" t="s">
        <v>71</v>
      </c>
      <c r="H199" s="15">
        <v>198</v>
      </c>
      <c r="I199" s="30">
        <v>5</v>
      </c>
      <c r="J199" s="33">
        <v>14</v>
      </c>
      <c r="K199" s="32">
        <v>12</v>
      </c>
      <c r="L199" s="33"/>
      <c r="M199" s="30"/>
      <c r="N199" s="33"/>
      <c r="O199" s="32" t="s">
        <v>887</v>
      </c>
    </row>
    <row r="200" spans="7:15" x14ac:dyDescent="0.25">
      <c r="G200" s="25" t="s">
        <v>71</v>
      </c>
      <c r="H200" s="15">
        <v>199</v>
      </c>
      <c r="I200" s="30">
        <v>2</v>
      </c>
      <c r="J200" s="33">
        <v>9</v>
      </c>
      <c r="K200" s="32">
        <v>16</v>
      </c>
      <c r="L200" s="33"/>
      <c r="M200" s="30"/>
      <c r="N200" s="33"/>
      <c r="O200" s="32" t="s">
        <v>887</v>
      </c>
    </row>
    <row r="201" spans="7:15" x14ac:dyDescent="0.25">
      <c r="G201" s="25" t="s">
        <v>71</v>
      </c>
      <c r="H201" s="15">
        <v>200</v>
      </c>
      <c r="I201" s="30">
        <v>0</v>
      </c>
      <c r="J201" s="33">
        <v>12</v>
      </c>
      <c r="K201" s="32">
        <v>14</v>
      </c>
      <c r="L201" s="33"/>
      <c r="M201" s="30"/>
      <c r="N201" s="33"/>
      <c r="O201" s="32" t="s">
        <v>886</v>
      </c>
    </row>
    <row r="202" spans="7:15" x14ac:dyDescent="0.25">
      <c r="G202" s="25" t="s">
        <v>71</v>
      </c>
      <c r="H202" s="15">
        <v>201</v>
      </c>
      <c r="I202" s="30">
        <v>5</v>
      </c>
      <c r="J202" s="33">
        <v>15</v>
      </c>
      <c r="K202" s="32">
        <v>11</v>
      </c>
      <c r="L202" s="33"/>
      <c r="M202" s="30"/>
      <c r="N202" s="33" t="s">
        <v>896</v>
      </c>
      <c r="O202" s="32" t="s">
        <v>886</v>
      </c>
    </row>
    <row r="203" spans="7:15" x14ac:dyDescent="0.25">
      <c r="G203" s="25" t="s">
        <v>71</v>
      </c>
      <c r="H203" s="15">
        <v>202</v>
      </c>
      <c r="I203" s="30">
        <v>6</v>
      </c>
      <c r="J203" s="33">
        <v>11</v>
      </c>
      <c r="K203" s="32">
        <v>14</v>
      </c>
      <c r="L203" s="33"/>
      <c r="M203" s="30"/>
      <c r="N203" s="33"/>
      <c r="O203" s="32" t="s">
        <v>887</v>
      </c>
    </row>
    <row r="204" spans="7:15" x14ac:dyDescent="0.25">
      <c r="G204" s="25" t="s">
        <v>71</v>
      </c>
      <c r="H204" s="15">
        <v>203</v>
      </c>
      <c r="I204" s="30">
        <v>0</v>
      </c>
      <c r="J204" s="33">
        <v>4</v>
      </c>
      <c r="K204" s="32">
        <v>20</v>
      </c>
      <c r="L204" s="33"/>
      <c r="M204" s="30"/>
      <c r="N204" s="33"/>
      <c r="O204" s="32" t="s">
        <v>887</v>
      </c>
    </row>
    <row r="205" spans="7:15" x14ac:dyDescent="0.25">
      <c r="G205" s="25" t="s">
        <v>71</v>
      </c>
      <c r="H205" s="15">
        <v>204</v>
      </c>
      <c r="I205" s="30">
        <v>1</v>
      </c>
      <c r="J205" s="33">
        <v>13</v>
      </c>
      <c r="K205" s="32">
        <v>14</v>
      </c>
      <c r="L205" s="33"/>
      <c r="M205" s="30" t="s">
        <v>886</v>
      </c>
      <c r="N205" s="33"/>
      <c r="O205" s="32" t="s">
        <v>886</v>
      </c>
    </row>
    <row r="206" spans="7:15" x14ac:dyDescent="0.25">
      <c r="G206" s="25" t="s">
        <v>71</v>
      </c>
      <c r="H206" s="15">
        <v>205</v>
      </c>
      <c r="I206" s="30">
        <v>3</v>
      </c>
      <c r="J206" s="33">
        <v>8</v>
      </c>
      <c r="K206" s="32">
        <v>18</v>
      </c>
      <c r="L206" s="33"/>
      <c r="M206" s="30"/>
      <c r="N206" s="33"/>
      <c r="O206" s="32" t="s">
        <v>887</v>
      </c>
    </row>
    <row r="207" spans="7:15" x14ac:dyDescent="0.25">
      <c r="G207" s="25" t="s">
        <v>71</v>
      </c>
      <c r="H207" s="15">
        <v>206</v>
      </c>
      <c r="I207" s="30">
        <v>5</v>
      </c>
      <c r="J207" s="33">
        <v>9</v>
      </c>
      <c r="K207" s="32">
        <v>16</v>
      </c>
      <c r="L207" s="33"/>
      <c r="M207" s="30"/>
      <c r="N207" s="33"/>
      <c r="O207" s="32" t="s">
        <v>886</v>
      </c>
    </row>
    <row r="208" spans="7:15" x14ac:dyDescent="0.25">
      <c r="G208" s="25" t="s">
        <v>71</v>
      </c>
      <c r="H208" s="15">
        <v>207</v>
      </c>
      <c r="I208" s="30">
        <v>10</v>
      </c>
      <c r="J208" s="33">
        <v>18</v>
      </c>
      <c r="K208" s="32">
        <v>8</v>
      </c>
      <c r="L208" s="33"/>
      <c r="M208" s="30"/>
      <c r="N208" s="33"/>
      <c r="O208" s="32" t="s">
        <v>887</v>
      </c>
    </row>
    <row r="209" spans="7:15" x14ac:dyDescent="0.25">
      <c r="G209" s="25" t="s">
        <v>71</v>
      </c>
      <c r="H209" s="15">
        <v>208</v>
      </c>
      <c r="I209" s="30">
        <v>6</v>
      </c>
      <c r="J209" s="33">
        <v>13</v>
      </c>
      <c r="K209" s="32">
        <v>13</v>
      </c>
      <c r="L209" s="33"/>
      <c r="M209" s="30"/>
      <c r="N209" s="33"/>
      <c r="O209" s="32" t="s">
        <v>887</v>
      </c>
    </row>
    <row r="210" spans="7:15" x14ac:dyDescent="0.25">
      <c r="G210" s="25" t="s">
        <v>71</v>
      </c>
      <c r="H210" s="15">
        <v>209</v>
      </c>
      <c r="I210" s="30">
        <v>8</v>
      </c>
      <c r="J210" s="33">
        <v>13</v>
      </c>
      <c r="K210" s="32">
        <v>12</v>
      </c>
      <c r="L210" s="33"/>
      <c r="M210" s="30"/>
      <c r="N210" s="33"/>
      <c r="O210" s="32" t="s">
        <v>886</v>
      </c>
    </row>
    <row r="211" spans="7:15" x14ac:dyDescent="0.25">
      <c r="G211" s="25" t="s">
        <v>71</v>
      </c>
      <c r="H211" s="15">
        <v>210</v>
      </c>
      <c r="I211" s="30">
        <v>8</v>
      </c>
      <c r="J211" s="33">
        <v>18</v>
      </c>
      <c r="K211" s="32">
        <v>9</v>
      </c>
      <c r="L211" s="33" t="s">
        <v>896</v>
      </c>
      <c r="M211" s="30" t="s">
        <v>886</v>
      </c>
      <c r="N211" s="33"/>
      <c r="O211" s="32" t="s">
        <v>886</v>
      </c>
    </row>
    <row r="212" spans="7:15" x14ac:dyDescent="0.25">
      <c r="G212" s="25" t="s">
        <v>71</v>
      </c>
      <c r="H212" s="15">
        <v>211</v>
      </c>
      <c r="I212" s="30">
        <v>6</v>
      </c>
      <c r="J212" s="33">
        <v>15</v>
      </c>
      <c r="K212" s="32">
        <v>11</v>
      </c>
      <c r="L212" s="33"/>
      <c r="M212" s="30"/>
      <c r="N212" s="33"/>
      <c r="O212" s="32" t="s">
        <v>887</v>
      </c>
    </row>
    <row r="213" spans="7:15" x14ac:dyDescent="0.25">
      <c r="G213" s="25" t="s">
        <v>71</v>
      </c>
      <c r="H213" s="15">
        <v>212</v>
      </c>
      <c r="I213" s="30">
        <v>2</v>
      </c>
      <c r="J213" s="33">
        <v>9</v>
      </c>
      <c r="K213" s="32">
        <v>16</v>
      </c>
      <c r="L213" s="33"/>
      <c r="M213" s="30"/>
      <c r="N213" s="33" t="s">
        <v>896</v>
      </c>
      <c r="O213" s="32" t="s">
        <v>886</v>
      </c>
    </row>
    <row r="214" spans="7:15" x14ac:dyDescent="0.25">
      <c r="G214" s="25" t="s">
        <v>71</v>
      </c>
      <c r="H214" s="15">
        <v>213</v>
      </c>
      <c r="I214" s="30">
        <v>0</v>
      </c>
      <c r="J214" s="33">
        <v>8</v>
      </c>
      <c r="K214" s="32">
        <v>18</v>
      </c>
      <c r="L214" s="33"/>
      <c r="M214" s="30"/>
      <c r="N214" s="33"/>
      <c r="O214" s="32" t="s">
        <v>886</v>
      </c>
    </row>
    <row r="215" spans="7:15" x14ac:dyDescent="0.25">
      <c r="G215" s="25" t="s">
        <v>71</v>
      </c>
      <c r="H215" s="15">
        <v>214</v>
      </c>
      <c r="I215" s="30">
        <v>0</v>
      </c>
      <c r="J215" s="33">
        <v>2</v>
      </c>
      <c r="K215" s="32">
        <v>22</v>
      </c>
      <c r="L215" s="33"/>
      <c r="M215" s="30"/>
      <c r="N215" s="33"/>
      <c r="O215" s="32" t="s">
        <v>887</v>
      </c>
    </row>
    <row r="216" spans="7:15" x14ac:dyDescent="0.25">
      <c r="G216" s="25" t="s">
        <v>71</v>
      </c>
      <c r="H216" s="15">
        <v>215</v>
      </c>
      <c r="I216" s="30">
        <v>0</v>
      </c>
      <c r="J216" s="33">
        <v>2</v>
      </c>
      <c r="K216" s="32">
        <v>24</v>
      </c>
      <c r="L216" s="33"/>
      <c r="M216" s="30"/>
      <c r="N216" s="33"/>
      <c r="O216" s="32" t="s">
        <v>887</v>
      </c>
    </row>
    <row r="217" spans="7:15" x14ac:dyDescent="0.25">
      <c r="G217" s="25" t="s">
        <v>71</v>
      </c>
      <c r="H217" s="15">
        <v>216</v>
      </c>
      <c r="I217" s="30">
        <v>0</v>
      </c>
      <c r="J217" s="33">
        <v>2</v>
      </c>
      <c r="K217" s="32">
        <v>24</v>
      </c>
      <c r="L217" s="33"/>
      <c r="M217" s="30"/>
      <c r="N217" s="33"/>
      <c r="O217" s="32" t="s">
        <v>887</v>
      </c>
    </row>
    <row r="218" spans="7:15" x14ac:dyDescent="0.25">
      <c r="G218" s="25" t="s">
        <v>71</v>
      </c>
      <c r="H218" s="15">
        <v>217</v>
      </c>
      <c r="I218" s="30">
        <v>1</v>
      </c>
      <c r="J218" s="33">
        <v>4</v>
      </c>
      <c r="K218" s="32">
        <v>21</v>
      </c>
      <c r="L218" s="33"/>
      <c r="M218" s="30"/>
      <c r="N218" s="33"/>
      <c r="O218" s="32" t="s">
        <v>887</v>
      </c>
    </row>
    <row r="219" spans="7:15" x14ac:dyDescent="0.25">
      <c r="G219" s="25" t="s">
        <v>71</v>
      </c>
      <c r="H219" s="15">
        <v>218</v>
      </c>
      <c r="I219" s="30">
        <v>5</v>
      </c>
      <c r="J219" s="33">
        <v>16</v>
      </c>
      <c r="K219" s="32">
        <v>11</v>
      </c>
      <c r="L219" s="33"/>
      <c r="M219" s="30" t="s">
        <v>886</v>
      </c>
      <c r="N219" s="33"/>
      <c r="O219" s="32" t="s">
        <v>887</v>
      </c>
    </row>
    <row r="220" spans="7:15" x14ac:dyDescent="0.25">
      <c r="G220" s="25" t="s">
        <v>71</v>
      </c>
      <c r="H220" s="15">
        <v>219</v>
      </c>
      <c r="I220" s="30">
        <v>3</v>
      </c>
      <c r="J220" s="33">
        <v>13</v>
      </c>
      <c r="K220" s="32">
        <v>13</v>
      </c>
      <c r="L220" s="33"/>
      <c r="M220" s="30"/>
      <c r="N220" s="33"/>
      <c r="O220" s="32" t="s">
        <v>887</v>
      </c>
    </row>
    <row r="221" spans="7:15" x14ac:dyDescent="0.25">
      <c r="G221" s="25" t="s">
        <v>71</v>
      </c>
      <c r="H221" s="15">
        <v>220</v>
      </c>
      <c r="I221" s="30">
        <v>3</v>
      </c>
      <c r="J221" s="33">
        <v>8</v>
      </c>
      <c r="K221" s="32">
        <v>18</v>
      </c>
      <c r="L221" s="33"/>
      <c r="M221" s="30"/>
      <c r="N221" s="33"/>
      <c r="O221" s="32" t="s">
        <v>887</v>
      </c>
    </row>
    <row r="222" spans="7:15" x14ac:dyDescent="0.25">
      <c r="G222" s="25" t="s">
        <v>71</v>
      </c>
      <c r="H222" s="15">
        <v>221</v>
      </c>
      <c r="I222" s="30">
        <v>0</v>
      </c>
      <c r="J222" s="33">
        <v>10</v>
      </c>
      <c r="K222" s="32">
        <v>16</v>
      </c>
      <c r="L222" s="33"/>
      <c r="M222" s="30"/>
      <c r="N222" s="33"/>
      <c r="O222" s="32" t="s">
        <v>887</v>
      </c>
    </row>
    <row r="223" spans="7:15" x14ac:dyDescent="0.25">
      <c r="G223" s="25" t="s">
        <v>71</v>
      </c>
      <c r="H223" s="15">
        <v>222</v>
      </c>
      <c r="I223" s="30">
        <v>1</v>
      </c>
      <c r="J223" s="33">
        <v>7</v>
      </c>
      <c r="K223" s="32">
        <v>18</v>
      </c>
      <c r="L223" s="33"/>
      <c r="M223" s="30"/>
      <c r="N223" s="33"/>
      <c r="O223" s="32" t="s">
        <v>887</v>
      </c>
    </row>
    <row r="224" spans="7:15" x14ac:dyDescent="0.25">
      <c r="G224" s="25" t="s">
        <v>71</v>
      </c>
      <c r="H224" s="15">
        <v>223</v>
      </c>
      <c r="I224" s="30">
        <v>4</v>
      </c>
      <c r="J224" s="33">
        <v>12</v>
      </c>
      <c r="K224" s="32">
        <v>14</v>
      </c>
      <c r="L224" s="33"/>
      <c r="M224" s="30"/>
      <c r="N224" s="33"/>
      <c r="O224" s="32" t="s">
        <v>887</v>
      </c>
    </row>
    <row r="225" spans="7:15" x14ac:dyDescent="0.25">
      <c r="G225" s="25" t="s">
        <v>71</v>
      </c>
      <c r="H225" s="15">
        <v>224</v>
      </c>
      <c r="I225" s="30">
        <v>0</v>
      </c>
      <c r="J225" s="33">
        <v>6</v>
      </c>
      <c r="K225" s="32">
        <v>20</v>
      </c>
      <c r="L225" s="33"/>
      <c r="M225" s="30"/>
      <c r="N225" s="33"/>
      <c r="O225" s="32" t="s">
        <v>887</v>
      </c>
    </row>
    <row r="226" spans="7:15" x14ac:dyDescent="0.25">
      <c r="G226" s="25" t="s">
        <v>71</v>
      </c>
      <c r="H226" s="15">
        <v>225</v>
      </c>
      <c r="I226" s="30">
        <v>1</v>
      </c>
      <c r="J226" s="33">
        <v>15</v>
      </c>
      <c r="K226" s="32">
        <v>10</v>
      </c>
      <c r="L226" s="33"/>
      <c r="M226" s="30" t="s">
        <v>886</v>
      </c>
      <c r="N226" s="33"/>
      <c r="O226" s="32" t="s">
        <v>886</v>
      </c>
    </row>
    <row r="227" spans="7:15" x14ac:dyDescent="0.25">
      <c r="G227" s="25" t="s">
        <v>71</v>
      </c>
      <c r="H227" s="15">
        <v>226</v>
      </c>
      <c r="I227" s="30">
        <v>0</v>
      </c>
      <c r="J227" s="33">
        <v>7</v>
      </c>
      <c r="K227" s="32">
        <v>18</v>
      </c>
      <c r="L227" s="33"/>
      <c r="M227" s="30"/>
      <c r="N227" s="33"/>
      <c r="O227" s="32" t="s">
        <v>886</v>
      </c>
    </row>
    <row r="228" spans="7:15" x14ac:dyDescent="0.25">
      <c r="G228" s="25" t="s">
        <v>71</v>
      </c>
      <c r="H228" s="15">
        <v>227</v>
      </c>
      <c r="I228" s="30">
        <v>2</v>
      </c>
      <c r="J228" s="33">
        <v>12</v>
      </c>
      <c r="K228" s="32">
        <v>14</v>
      </c>
      <c r="L228" s="33"/>
      <c r="M228" s="30"/>
      <c r="N228" s="33"/>
      <c r="O228" s="32" t="s">
        <v>886</v>
      </c>
    </row>
    <row r="229" spans="7:15" x14ac:dyDescent="0.25">
      <c r="G229" s="25" t="s">
        <v>71</v>
      </c>
      <c r="H229" s="15">
        <v>228</v>
      </c>
      <c r="I229" s="30">
        <v>0</v>
      </c>
      <c r="J229" s="33">
        <v>7</v>
      </c>
      <c r="K229" s="32">
        <v>19</v>
      </c>
      <c r="L229" s="33"/>
      <c r="M229" s="30"/>
      <c r="N229" s="33"/>
      <c r="O229" s="32" t="s">
        <v>886</v>
      </c>
    </row>
    <row r="230" spans="7:15" x14ac:dyDescent="0.25">
      <c r="G230" s="25" t="s">
        <v>71</v>
      </c>
      <c r="H230" s="15">
        <v>229</v>
      </c>
      <c r="I230" s="30">
        <v>7</v>
      </c>
      <c r="J230" s="33">
        <v>20</v>
      </c>
      <c r="K230" s="32">
        <v>6</v>
      </c>
      <c r="L230" s="33"/>
      <c r="M230" s="30"/>
      <c r="N230" s="33" t="s">
        <v>896</v>
      </c>
      <c r="O230" s="32" t="s">
        <v>886</v>
      </c>
    </row>
    <row r="231" spans="7:15" x14ac:dyDescent="0.25">
      <c r="G231" s="25" t="s">
        <v>71</v>
      </c>
      <c r="H231" s="15">
        <v>230</v>
      </c>
      <c r="I231" s="30">
        <v>0</v>
      </c>
      <c r="J231" s="33">
        <v>10</v>
      </c>
      <c r="K231" s="32">
        <v>14</v>
      </c>
      <c r="L231" s="33"/>
      <c r="M231" s="30"/>
      <c r="N231" s="33"/>
      <c r="O231" s="32" t="s">
        <v>887</v>
      </c>
    </row>
    <row r="232" spans="7:15" x14ac:dyDescent="0.25">
      <c r="G232" s="25" t="s">
        <v>71</v>
      </c>
      <c r="H232" s="15">
        <v>231</v>
      </c>
      <c r="I232" s="30">
        <v>0</v>
      </c>
      <c r="J232" s="33">
        <v>11</v>
      </c>
      <c r="K232" s="32">
        <v>15</v>
      </c>
      <c r="L232" s="33"/>
      <c r="M232" s="30"/>
      <c r="N232" s="33"/>
      <c r="O232" s="32" t="s">
        <v>886</v>
      </c>
    </row>
    <row r="233" spans="7:15" x14ac:dyDescent="0.25">
      <c r="G233" s="25" t="s">
        <v>71</v>
      </c>
      <c r="H233" s="15">
        <v>232</v>
      </c>
      <c r="I233" s="30">
        <v>0</v>
      </c>
      <c r="J233" s="33">
        <v>4</v>
      </c>
      <c r="K233" s="32">
        <v>21</v>
      </c>
      <c r="L233" s="33"/>
      <c r="M233" s="30"/>
      <c r="N233" s="33"/>
      <c r="O233" s="32" t="s">
        <v>887</v>
      </c>
    </row>
    <row r="234" spans="7:15" x14ac:dyDescent="0.25">
      <c r="G234" s="25" t="s">
        <v>71</v>
      </c>
      <c r="H234" s="15">
        <v>233</v>
      </c>
      <c r="I234" s="30">
        <v>1</v>
      </c>
      <c r="J234" s="33">
        <v>11</v>
      </c>
      <c r="K234" s="32">
        <v>15</v>
      </c>
      <c r="L234" s="33"/>
      <c r="M234" s="30"/>
      <c r="N234" s="33"/>
      <c r="O234" s="32" t="s">
        <v>887</v>
      </c>
    </row>
    <row r="235" spans="7:15" x14ac:dyDescent="0.25">
      <c r="G235" s="25" t="s">
        <v>71</v>
      </c>
      <c r="H235" s="15">
        <v>234</v>
      </c>
      <c r="I235" s="30">
        <v>0</v>
      </c>
      <c r="J235" s="33">
        <v>7</v>
      </c>
      <c r="K235" s="32">
        <v>19</v>
      </c>
      <c r="L235" s="33"/>
      <c r="M235" s="30"/>
      <c r="N235" s="33"/>
      <c r="O235" s="32" t="s">
        <v>887</v>
      </c>
    </row>
    <row r="236" spans="7:15" x14ac:dyDescent="0.25">
      <c r="G236" s="25" t="s">
        <v>71</v>
      </c>
      <c r="H236" s="15">
        <v>235</v>
      </c>
      <c r="I236" s="30">
        <v>0</v>
      </c>
      <c r="J236" s="33">
        <v>7</v>
      </c>
      <c r="K236" s="32">
        <v>19</v>
      </c>
      <c r="L236" s="33"/>
      <c r="M236" s="30"/>
      <c r="N236" s="33"/>
      <c r="O236" s="32" t="s">
        <v>886</v>
      </c>
    </row>
    <row r="237" spans="7:15" x14ac:dyDescent="0.25">
      <c r="G237" s="25" t="s">
        <v>71</v>
      </c>
      <c r="H237" s="15">
        <v>236</v>
      </c>
      <c r="I237" s="30">
        <v>3</v>
      </c>
      <c r="J237" s="33">
        <v>9</v>
      </c>
      <c r="K237" s="32">
        <v>16</v>
      </c>
      <c r="L237" s="33"/>
      <c r="M237" s="30"/>
      <c r="N237" s="33"/>
      <c r="O237" s="32" t="s">
        <v>887</v>
      </c>
    </row>
    <row r="238" spans="7:15" x14ac:dyDescent="0.25">
      <c r="G238" s="25" t="s">
        <v>71</v>
      </c>
      <c r="H238" s="15">
        <v>237</v>
      </c>
      <c r="I238" s="30">
        <v>1</v>
      </c>
      <c r="J238" s="33">
        <v>8</v>
      </c>
      <c r="K238" s="32">
        <v>18</v>
      </c>
      <c r="L238" s="33"/>
      <c r="M238" s="30"/>
      <c r="N238" s="33"/>
      <c r="O238" s="32" t="s">
        <v>887</v>
      </c>
    </row>
    <row r="239" spans="7:15" x14ac:dyDescent="0.25">
      <c r="G239" s="25" t="s">
        <v>71</v>
      </c>
      <c r="H239" s="15">
        <v>238</v>
      </c>
      <c r="I239" s="30">
        <v>0</v>
      </c>
      <c r="J239" s="33">
        <v>6</v>
      </c>
      <c r="K239" s="32">
        <v>19</v>
      </c>
      <c r="L239" s="33"/>
      <c r="M239" s="30"/>
      <c r="N239" s="33"/>
      <c r="O239" s="32" t="s">
        <v>887</v>
      </c>
    </row>
    <row r="240" spans="7:15" x14ac:dyDescent="0.25">
      <c r="G240" s="25" t="s">
        <v>71</v>
      </c>
      <c r="H240" s="15">
        <v>239</v>
      </c>
      <c r="I240" s="30">
        <v>6</v>
      </c>
      <c r="J240" s="33">
        <v>17</v>
      </c>
      <c r="K240" s="32">
        <v>10</v>
      </c>
      <c r="L240" s="33"/>
      <c r="M240" s="30" t="s">
        <v>886</v>
      </c>
      <c r="N240" s="33"/>
      <c r="O240" s="32" t="s">
        <v>886</v>
      </c>
    </row>
    <row r="241" spans="7:15" x14ac:dyDescent="0.25">
      <c r="G241" s="25" t="s">
        <v>71</v>
      </c>
      <c r="H241" s="15">
        <v>240</v>
      </c>
      <c r="I241" s="30">
        <v>0</v>
      </c>
      <c r="J241" s="33">
        <v>6</v>
      </c>
      <c r="K241" s="32">
        <v>20</v>
      </c>
      <c r="L241" s="33"/>
      <c r="M241" s="30"/>
      <c r="N241" s="33"/>
      <c r="O241" s="32" t="s">
        <v>886</v>
      </c>
    </row>
    <row r="242" spans="7:15" x14ac:dyDescent="0.25">
      <c r="G242" s="25" t="s">
        <v>71</v>
      </c>
      <c r="H242" s="15">
        <v>241</v>
      </c>
      <c r="I242" s="30">
        <v>2</v>
      </c>
      <c r="J242" s="33">
        <v>8</v>
      </c>
      <c r="K242" s="32">
        <v>17</v>
      </c>
      <c r="L242" s="33"/>
      <c r="M242" s="30"/>
      <c r="N242" s="33" t="s">
        <v>896</v>
      </c>
      <c r="O242" s="32" t="s">
        <v>886</v>
      </c>
    </row>
    <row r="243" spans="7:15" x14ac:dyDescent="0.25">
      <c r="G243" s="25" t="s">
        <v>71</v>
      </c>
      <c r="H243" s="15">
        <v>242</v>
      </c>
      <c r="I243" s="30">
        <v>2</v>
      </c>
      <c r="J243" s="33">
        <v>11</v>
      </c>
      <c r="K243" s="32">
        <v>15</v>
      </c>
      <c r="L243" s="33"/>
      <c r="M243" s="30" t="s">
        <v>886</v>
      </c>
      <c r="N243" s="33"/>
      <c r="O243" s="32" t="s">
        <v>887</v>
      </c>
    </row>
    <row r="244" spans="7:15" x14ac:dyDescent="0.25">
      <c r="G244" s="25" t="s">
        <v>71</v>
      </c>
      <c r="H244" s="15">
        <v>243</v>
      </c>
      <c r="I244" s="30">
        <v>5</v>
      </c>
      <c r="J244" s="33">
        <v>15</v>
      </c>
      <c r="K244" s="32">
        <v>10</v>
      </c>
      <c r="L244" s="33"/>
      <c r="M244" s="30"/>
      <c r="N244" s="33"/>
      <c r="O244" s="32" t="s">
        <v>886</v>
      </c>
    </row>
    <row r="245" spans="7:15" x14ac:dyDescent="0.25">
      <c r="G245" s="25" t="s">
        <v>71</v>
      </c>
      <c r="H245" s="15">
        <v>244</v>
      </c>
      <c r="I245" s="30">
        <v>0</v>
      </c>
      <c r="J245" s="33">
        <v>10</v>
      </c>
      <c r="K245" s="32">
        <v>14</v>
      </c>
      <c r="L245" s="33"/>
      <c r="M245" s="30"/>
      <c r="N245" s="33"/>
      <c r="O245" s="32" t="s">
        <v>887</v>
      </c>
    </row>
    <row r="246" spans="7:15" x14ac:dyDescent="0.25">
      <c r="G246" s="25" t="s">
        <v>71</v>
      </c>
      <c r="H246" s="15">
        <v>245</v>
      </c>
      <c r="I246" s="30">
        <v>2</v>
      </c>
      <c r="J246" s="33">
        <v>12</v>
      </c>
      <c r="K246" s="32">
        <v>14</v>
      </c>
      <c r="L246" s="33"/>
      <c r="M246" s="30"/>
      <c r="N246" s="33" t="s">
        <v>896</v>
      </c>
      <c r="O246" s="32" t="s">
        <v>886</v>
      </c>
    </row>
    <row r="247" spans="7:15" x14ac:dyDescent="0.25">
      <c r="G247" s="25" t="s">
        <v>71</v>
      </c>
      <c r="H247" s="15">
        <v>246</v>
      </c>
      <c r="I247" s="30">
        <v>1</v>
      </c>
      <c r="J247" s="33">
        <v>13</v>
      </c>
      <c r="K247" s="32">
        <v>12</v>
      </c>
      <c r="L247" s="33"/>
      <c r="M247" s="30"/>
      <c r="N247" s="33" t="s">
        <v>896</v>
      </c>
      <c r="O247" s="32" t="s">
        <v>886</v>
      </c>
    </row>
    <row r="248" spans="7:15" x14ac:dyDescent="0.25">
      <c r="G248" s="25" t="s">
        <v>71</v>
      </c>
      <c r="H248" s="15">
        <v>247</v>
      </c>
      <c r="I248" s="30">
        <v>4</v>
      </c>
      <c r="J248" s="33">
        <v>15</v>
      </c>
      <c r="K248" s="32">
        <v>10</v>
      </c>
      <c r="L248" s="33"/>
      <c r="M248" s="30"/>
      <c r="N248" s="33"/>
      <c r="O248" s="32" t="s">
        <v>886</v>
      </c>
    </row>
    <row r="249" spans="7:15" x14ac:dyDescent="0.25">
      <c r="G249" s="25" t="s">
        <v>71</v>
      </c>
      <c r="H249" s="15">
        <v>248</v>
      </c>
      <c r="I249" s="30">
        <v>1</v>
      </c>
      <c r="J249" s="33">
        <v>8</v>
      </c>
      <c r="K249" s="32">
        <v>17</v>
      </c>
      <c r="L249" s="33"/>
      <c r="M249" s="30"/>
      <c r="N249" s="33"/>
      <c r="O249" s="32" t="s">
        <v>887</v>
      </c>
    </row>
    <row r="250" spans="7:15" x14ac:dyDescent="0.25">
      <c r="G250" s="25" t="s">
        <v>71</v>
      </c>
      <c r="H250" s="15">
        <v>249</v>
      </c>
      <c r="I250" s="30">
        <v>1</v>
      </c>
      <c r="J250" s="33">
        <v>5</v>
      </c>
      <c r="K250" s="32">
        <v>20</v>
      </c>
      <c r="L250" s="33"/>
      <c r="M250" s="30"/>
      <c r="N250" s="33" t="s">
        <v>896</v>
      </c>
      <c r="O250" s="32" t="s">
        <v>886</v>
      </c>
    </row>
    <row r="251" spans="7:15" x14ac:dyDescent="0.25">
      <c r="G251" s="25" t="s">
        <v>71</v>
      </c>
      <c r="H251" s="15">
        <v>250</v>
      </c>
      <c r="I251" s="30">
        <v>0</v>
      </c>
      <c r="J251" s="33">
        <v>9</v>
      </c>
      <c r="K251" s="32">
        <v>16</v>
      </c>
      <c r="L251" s="33"/>
      <c r="M251" s="30"/>
      <c r="N251" s="33"/>
      <c r="O251" s="32" t="s">
        <v>886</v>
      </c>
    </row>
    <row r="252" spans="7:15" x14ac:dyDescent="0.25">
      <c r="G252" s="25" t="s">
        <v>71</v>
      </c>
      <c r="H252" s="15">
        <v>251</v>
      </c>
      <c r="I252" s="30">
        <v>0</v>
      </c>
      <c r="J252" s="33">
        <v>9</v>
      </c>
      <c r="K252" s="32">
        <v>16</v>
      </c>
      <c r="L252" s="33"/>
      <c r="M252" s="30"/>
      <c r="N252" s="33"/>
      <c r="O252" s="32" t="s">
        <v>886</v>
      </c>
    </row>
    <row r="253" spans="7:15" x14ac:dyDescent="0.25">
      <c r="G253" s="25" t="s">
        <v>71</v>
      </c>
      <c r="H253" s="15">
        <v>252</v>
      </c>
      <c r="I253" s="30">
        <v>0</v>
      </c>
      <c r="J253" s="33">
        <v>4</v>
      </c>
      <c r="K253" s="32">
        <v>21</v>
      </c>
      <c r="L253" s="33"/>
      <c r="M253" s="30"/>
      <c r="N253" s="33"/>
      <c r="O253" s="32" t="s">
        <v>886</v>
      </c>
    </row>
    <row r="254" spans="7:15" x14ac:dyDescent="0.25">
      <c r="G254" s="25" t="s">
        <v>71</v>
      </c>
      <c r="H254" s="15">
        <v>253</v>
      </c>
      <c r="I254" s="30">
        <v>1</v>
      </c>
      <c r="J254" s="33">
        <v>8</v>
      </c>
      <c r="K254" s="32">
        <v>17</v>
      </c>
      <c r="L254" s="33"/>
      <c r="M254" s="30"/>
      <c r="N254" s="33"/>
      <c r="O254" s="32" t="s">
        <v>886</v>
      </c>
    </row>
    <row r="255" spans="7:15" x14ac:dyDescent="0.25">
      <c r="G255" s="25" t="s">
        <v>71</v>
      </c>
      <c r="H255" s="15">
        <v>254</v>
      </c>
      <c r="I255" s="30">
        <v>1</v>
      </c>
      <c r="J255" s="33">
        <v>8</v>
      </c>
      <c r="K255" s="32">
        <v>17</v>
      </c>
      <c r="L255" s="33"/>
      <c r="M255" s="30"/>
      <c r="N255" s="33"/>
      <c r="O255" s="32" t="s">
        <v>886</v>
      </c>
    </row>
    <row r="256" spans="7:15" x14ac:dyDescent="0.25">
      <c r="G256" s="25" t="s">
        <v>71</v>
      </c>
      <c r="H256" s="15">
        <v>255</v>
      </c>
      <c r="I256" s="30">
        <v>0</v>
      </c>
      <c r="J256" s="33">
        <v>5</v>
      </c>
      <c r="K256" s="32">
        <v>20</v>
      </c>
      <c r="L256" s="33"/>
      <c r="M256" s="30"/>
      <c r="N256" s="33"/>
      <c r="O256" s="32" t="s">
        <v>887</v>
      </c>
    </row>
    <row r="257" spans="7:15" x14ac:dyDescent="0.25">
      <c r="G257" s="25" t="s">
        <v>71</v>
      </c>
      <c r="H257" s="15">
        <v>256</v>
      </c>
      <c r="I257" s="30">
        <v>0</v>
      </c>
      <c r="J257" s="33">
        <v>3</v>
      </c>
      <c r="K257" s="32">
        <v>22</v>
      </c>
      <c r="L257" s="33"/>
      <c r="M257" s="30"/>
      <c r="N257" s="33"/>
      <c r="O257" s="32" t="s">
        <v>886</v>
      </c>
    </row>
    <row r="258" spans="7:15" x14ac:dyDescent="0.25">
      <c r="G258" s="25" t="s">
        <v>71</v>
      </c>
      <c r="H258" s="15">
        <v>257</v>
      </c>
      <c r="I258" s="30">
        <v>0</v>
      </c>
      <c r="J258" s="33">
        <v>12</v>
      </c>
      <c r="K258" s="32">
        <v>13</v>
      </c>
      <c r="L258" s="33"/>
      <c r="M258" s="30"/>
      <c r="N258" s="33"/>
      <c r="O258" s="32" t="s">
        <v>886</v>
      </c>
    </row>
    <row r="259" spans="7:15" x14ac:dyDescent="0.25">
      <c r="G259" s="25" t="s">
        <v>71</v>
      </c>
      <c r="H259" s="15">
        <v>258</v>
      </c>
      <c r="I259" s="30">
        <v>0</v>
      </c>
      <c r="J259" s="33">
        <v>6</v>
      </c>
      <c r="K259" s="32">
        <v>19</v>
      </c>
      <c r="L259" s="33"/>
      <c r="M259" s="30"/>
      <c r="N259" s="33"/>
      <c r="O259" s="32" t="s">
        <v>887</v>
      </c>
    </row>
    <row r="260" spans="7:15" x14ac:dyDescent="0.25">
      <c r="G260" s="25" t="s">
        <v>71</v>
      </c>
      <c r="H260" s="15">
        <v>259</v>
      </c>
      <c r="I260" s="30">
        <v>7</v>
      </c>
      <c r="J260" s="33">
        <v>20</v>
      </c>
      <c r="K260" s="32">
        <v>6</v>
      </c>
      <c r="L260" s="33"/>
      <c r="M260" s="30" t="s">
        <v>886</v>
      </c>
      <c r="N260" s="33"/>
      <c r="O260" s="32" t="s">
        <v>886</v>
      </c>
    </row>
    <row r="261" spans="7:15" x14ac:dyDescent="0.25">
      <c r="G261" s="25" t="s">
        <v>71</v>
      </c>
      <c r="H261" s="15">
        <v>260</v>
      </c>
      <c r="I261" s="30">
        <v>1</v>
      </c>
      <c r="J261" s="33">
        <v>11</v>
      </c>
      <c r="K261" s="32">
        <v>14</v>
      </c>
      <c r="L261" s="33"/>
      <c r="M261" s="30"/>
      <c r="N261" s="33" t="s">
        <v>896</v>
      </c>
      <c r="O261" s="32" t="s">
        <v>886</v>
      </c>
    </row>
    <row r="262" spans="7:15" x14ac:dyDescent="0.25">
      <c r="G262" s="25" t="s">
        <v>71</v>
      </c>
      <c r="H262" s="15">
        <v>261</v>
      </c>
      <c r="I262" s="30">
        <v>10</v>
      </c>
      <c r="J262" s="33">
        <v>16</v>
      </c>
      <c r="K262" s="32">
        <v>9</v>
      </c>
      <c r="L262" s="33"/>
      <c r="M262" s="30"/>
      <c r="N262" s="33"/>
      <c r="O262" s="32" t="s">
        <v>886</v>
      </c>
    </row>
    <row r="263" spans="7:15" x14ac:dyDescent="0.25">
      <c r="G263" s="25" t="s">
        <v>71</v>
      </c>
      <c r="H263" s="15">
        <v>262</v>
      </c>
      <c r="I263" s="30">
        <v>8</v>
      </c>
      <c r="J263" s="33">
        <v>20</v>
      </c>
      <c r="K263" s="32">
        <v>6</v>
      </c>
      <c r="L263" s="33" t="s">
        <v>896</v>
      </c>
      <c r="M263" s="30" t="s">
        <v>886</v>
      </c>
      <c r="N263" s="33"/>
      <c r="O263" s="32" t="s">
        <v>886</v>
      </c>
    </row>
    <row r="264" spans="7:15" x14ac:dyDescent="0.25">
      <c r="G264" s="25" t="s">
        <v>71</v>
      </c>
      <c r="H264" s="15">
        <v>263</v>
      </c>
      <c r="I264" s="30">
        <v>4</v>
      </c>
      <c r="J264" s="33">
        <v>14</v>
      </c>
      <c r="K264" s="32">
        <v>11</v>
      </c>
      <c r="L264" s="33"/>
      <c r="M264" s="30"/>
      <c r="N264" s="33"/>
      <c r="O264" s="32" t="s">
        <v>887</v>
      </c>
    </row>
    <row r="265" spans="7:15" x14ac:dyDescent="0.25">
      <c r="G265" s="25" t="s">
        <v>71</v>
      </c>
      <c r="H265" s="15">
        <v>264</v>
      </c>
      <c r="I265" s="30">
        <v>9</v>
      </c>
      <c r="J265" s="33">
        <v>17</v>
      </c>
      <c r="K265" s="32">
        <v>8</v>
      </c>
      <c r="L265" s="33"/>
      <c r="M265" s="30"/>
      <c r="N265" s="33"/>
      <c r="O265" s="32" t="s">
        <v>886</v>
      </c>
    </row>
    <row r="266" spans="7:15" x14ac:dyDescent="0.25">
      <c r="G266" s="25" t="s">
        <v>71</v>
      </c>
      <c r="H266" s="15">
        <v>265</v>
      </c>
      <c r="I266" s="30">
        <v>5</v>
      </c>
      <c r="J266" s="33">
        <v>7</v>
      </c>
      <c r="K266" s="32">
        <v>18</v>
      </c>
      <c r="L266" s="33"/>
      <c r="M266" s="30"/>
      <c r="N266" s="33"/>
      <c r="O266" s="32" t="s">
        <v>887</v>
      </c>
    </row>
    <row r="267" spans="7:15" x14ac:dyDescent="0.25">
      <c r="G267" s="25" t="s">
        <v>71</v>
      </c>
      <c r="H267" s="15">
        <v>266</v>
      </c>
      <c r="I267" s="30">
        <v>0</v>
      </c>
      <c r="J267" s="33">
        <v>6</v>
      </c>
      <c r="K267" s="32">
        <v>19</v>
      </c>
      <c r="L267" s="33"/>
      <c r="M267" s="30"/>
      <c r="N267" s="33"/>
      <c r="O267" s="32" t="s">
        <v>887</v>
      </c>
    </row>
    <row r="268" spans="7:15" x14ac:dyDescent="0.25">
      <c r="G268" s="25" t="s">
        <v>71</v>
      </c>
      <c r="H268" s="15">
        <v>267</v>
      </c>
      <c r="I268" s="30">
        <v>1</v>
      </c>
      <c r="J268" s="33">
        <v>8</v>
      </c>
      <c r="K268" s="32">
        <v>17</v>
      </c>
      <c r="L268" s="33"/>
      <c r="M268" s="30"/>
      <c r="N268" s="33"/>
      <c r="O268" s="32" t="s">
        <v>887</v>
      </c>
    </row>
    <row r="269" spans="7:15" x14ac:dyDescent="0.25">
      <c r="G269" s="25" t="s">
        <v>71</v>
      </c>
      <c r="H269" s="15">
        <v>268</v>
      </c>
      <c r="I269" s="30">
        <v>4</v>
      </c>
      <c r="J269" s="33">
        <v>16</v>
      </c>
      <c r="K269" s="32">
        <v>10</v>
      </c>
      <c r="L269" s="33" t="s">
        <v>896</v>
      </c>
      <c r="M269" s="30" t="s">
        <v>886</v>
      </c>
      <c r="N269" s="33"/>
      <c r="O269" s="32" t="s">
        <v>886</v>
      </c>
    </row>
    <row r="270" spans="7:15" x14ac:dyDescent="0.25">
      <c r="G270" s="25" t="s">
        <v>71</v>
      </c>
      <c r="H270" s="15">
        <v>269</v>
      </c>
      <c r="I270" s="30">
        <v>0</v>
      </c>
      <c r="J270" s="33">
        <v>8</v>
      </c>
      <c r="K270" s="32">
        <v>17</v>
      </c>
      <c r="L270" s="33"/>
      <c r="M270" s="30"/>
      <c r="N270" s="33"/>
      <c r="O270" s="32" t="s">
        <v>886</v>
      </c>
    </row>
    <row r="271" spans="7:15" x14ac:dyDescent="0.25">
      <c r="G271" s="25" t="s">
        <v>71</v>
      </c>
      <c r="H271" s="15">
        <v>270</v>
      </c>
      <c r="I271" s="30">
        <v>5</v>
      </c>
      <c r="J271" s="33">
        <v>15</v>
      </c>
      <c r="K271" s="32">
        <v>10</v>
      </c>
      <c r="L271" s="33"/>
      <c r="M271" s="30"/>
      <c r="N271" s="33"/>
      <c r="O271" s="32" t="s">
        <v>886</v>
      </c>
    </row>
    <row r="272" spans="7:15" x14ac:dyDescent="0.25">
      <c r="G272" s="25" t="s">
        <v>71</v>
      </c>
      <c r="H272" s="15">
        <v>271</v>
      </c>
      <c r="I272" s="30">
        <v>7</v>
      </c>
      <c r="J272" s="33">
        <v>16</v>
      </c>
      <c r="K272" s="32">
        <v>9</v>
      </c>
      <c r="L272" s="33"/>
      <c r="M272" s="30"/>
      <c r="N272" s="33" t="s">
        <v>896</v>
      </c>
      <c r="O272" s="32" t="s">
        <v>886</v>
      </c>
    </row>
    <row r="273" spans="7:15" x14ac:dyDescent="0.25">
      <c r="G273" s="25" t="s">
        <v>71</v>
      </c>
      <c r="H273" s="15">
        <v>272</v>
      </c>
      <c r="I273" s="30">
        <v>1</v>
      </c>
      <c r="J273" s="33">
        <v>15</v>
      </c>
      <c r="K273" s="32">
        <v>10</v>
      </c>
      <c r="L273" s="33"/>
      <c r="M273" s="30"/>
      <c r="N273" s="33"/>
      <c r="O273" s="32" t="s">
        <v>886</v>
      </c>
    </row>
    <row r="274" spans="7:15" x14ac:dyDescent="0.25">
      <c r="G274" s="25" t="s">
        <v>71</v>
      </c>
      <c r="H274" s="15">
        <v>273</v>
      </c>
      <c r="I274" s="30">
        <v>0</v>
      </c>
      <c r="J274" s="33">
        <v>2</v>
      </c>
      <c r="K274" s="32">
        <v>23</v>
      </c>
      <c r="L274" s="33"/>
      <c r="M274" s="30"/>
      <c r="N274" s="33"/>
      <c r="O274" s="32" t="s">
        <v>887</v>
      </c>
    </row>
    <row r="275" spans="7:15" x14ac:dyDescent="0.25">
      <c r="G275" s="25" t="s">
        <v>71</v>
      </c>
      <c r="H275" s="15">
        <v>274</v>
      </c>
      <c r="I275" s="30">
        <v>1</v>
      </c>
      <c r="J275" s="33">
        <v>7</v>
      </c>
      <c r="K275" s="32">
        <v>18</v>
      </c>
      <c r="L275" s="33"/>
      <c r="M275" s="30"/>
      <c r="N275" s="33"/>
      <c r="O275" s="32" t="s">
        <v>887</v>
      </c>
    </row>
    <row r="276" spans="7:15" x14ac:dyDescent="0.25">
      <c r="G276" s="25" t="s">
        <v>71</v>
      </c>
      <c r="H276" s="15">
        <v>275</v>
      </c>
      <c r="I276" s="30">
        <v>0</v>
      </c>
      <c r="J276" s="33">
        <v>5</v>
      </c>
      <c r="K276" s="32">
        <v>20</v>
      </c>
      <c r="L276" s="33"/>
      <c r="M276" s="30"/>
      <c r="N276" s="33"/>
      <c r="O276" s="32" t="s">
        <v>886</v>
      </c>
    </row>
    <row r="277" spans="7:15" x14ac:dyDescent="0.25">
      <c r="G277" s="25" t="s">
        <v>71</v>
      </c>
      <c r="H277" s="15">
        <v>276</v>
      </c>
      <c r="I277" s="30">
        <v>0</v>
      </c>
      <c r="J277" s="33">
        <v>5</v>
      </c>
      <c r="K277" s="32">
        <v>20</v>
      </c>
      <c r="L277" s="33"/>
      <c r="M277" s="30"/>
      <c r="N277" s="33"/>
      <c r="O277" s="32" t="s">
        <v>887</v>
      </c>
    </row>
    <row r="278" spans="7:15" x14ac:dyDescent="0.25">
      <c r="G278" s="25" t="s">
        <v>71</v>
      </c>
      <c r="H278" s="15">
        <v>277</v>
      </c>
      <c r="I278" s="30">
        <v>5</v>
      </c>
      <c r="J278" s="33">
        <v>12</v>
      </c>
      <c r="K278" s="32">
        <v>13</v>
      </c>
      <c r="L278" s="33"/>
      <c r="M278" s="30"/>
      <c r="N278" s="33"/>
      <c r="O278" s="32" t="s">
        <v>886</v>
      </c>
    </row>
    <row r="279" spans="7:15" x14ac:dyDescent="0.25">
      <c r="G279" s="25" t="s">
        <v>71</v>
      </c>
      <c r="H279" s="15">
        <v>278</v>
      </c>
      <c r="I279" s="30">
        <v>4</v>
      </c>
      <c r="J279" s="33">
        <v>20</v>
      </c>
      <c r="K279" s="32">
        <v>7</v>
      </c>
      <c r="L279" s="33" t="s">
        <v>896</v>
      </c>
      <c r="M279" s="30" t="s">
        <v>886</v>
      </c>
      <c r="N279" s="33"/>
      <c r="O279" s="32" t="s">
        <v>886</v>
      </c>
    </row>
    <row r="280" spans="7:15" x14ac:dyDescent="0.25">
      <c r="G280" s="25" t="s">
        <v>71</v>
      </c>
      <c r="H280" s="15">
        <v>279</v>
      </c>
      <c r="I280" s="30">
        <v>0</v>
      </c>
      <c r="J280" s="33">
        <v>3</v>
      </c>
      <c r="K280" s="32">
        <v>22</v>
      </c>
      <c r="L280" s="33"/>
      <c r="M280" s="30"/>
      <c r="N280" s="33"/>
      <c r="O280" s="32" t="s">
        <v>887</v>
      </c>
    </row>
    <row r="281" spans="7:15" x14ac:dyDescent="0.25">
      <c r="G281" s="25" t="s">
        <v>71</v>
      </c>
      <c r="H281" s="15">
        <v>280</v>
      </c>
      <c r="I281" s="30">
        <v>2</v>
      </c>
      <c r="J281" s="33">
        <v>12</v>
      </c>
      <c r="K281" s="32">
        <v>15</v>
      </c>
      <c r="L281" s="33" t="s">
        <v>896</v>
      </c>
      <c r="M281" s="30" t="s">
        <v>886</v>
      </c>
      <c r="N281" s="33"/>
      <c r="O281" s="32" t="s">
        <v>887</v>
      </c>
    </row>
    <row r="282" spans="7:15" x14ac:dyDescent="0.25">
      <c r="G282" s="25" t="s">
        <v>71</v>
      </c>
      <c r="H282" s="15">
        <v>281</v>
      </c>
      <c r="I282" s="30">
        <v>1</v>
      </c>
      <c r="J282" s="33">
        <v>10</v>
      </c>
      <c r="K282" s="32">
        <v>14</v>
      </c>
      <c r="L282" s="33"/>
      <c r="M282" s="30"/>
      <c r="N282" s="33"/>
      <c r="O282" s="32" t="s">
        <v>887</v>
      </c>
    </row>
    <row r="283" spans="7:15" x14ac:dyDescent="0.25">
      <c r="G283" s="25" t="s">
        <v>71</v>
      </c>
      <c r="H283" s="15">
        <v>282</v>
      </c>
      <c r="I283" s="30">
        <v>1</v>
      </c>
      <c r="J283" s="33">
        <v>14</v>
      </c>
      <c r="K283" s="32">
        <v>10</v>
      </c>
      <c r="L283" s="33"/>
      <c r="M283" s="30"/>
      <c r="N283" s="33"/>
      <c r="O283" s="32" t="s">
        <v>887</v>
      </c>
    </row>
    <row r="284" spans="7:15" x14ac:dyDescent="0.25">
      <c r="G284" s="25" t="s">
        <v>71</v>
      </c>
      <c r="H284" s="15">
        <v>283</v>
      </c>
      <c r="I284" s="30">
        <v>0</v>
      </c>
      <c r="J284" s="33">
        <v>7</v>
      </c>
      <c r="K284" s="32">
        <v>18</v>
      </c>
      <c r="L284" s="33"/>
      <c r="M284" s="30"/>
      <c r="N284" s="33"/>
      <c r="O284" s="32" t="s">
        <v>886</v>
      </c>
    </row>
    <row r="285" spans="7:15" x14ac:dyDescent="0.25">
      <c r="G285" s="25" t="s">
        <v>71</v>
      </c>
      <c r="H285" s="15">
        <v>284</v>
      </c>
      <c r="I285" s="30">
        <v>7</v>
      </c>
      <c r="J285" s="33">
        <v>18</v>
      </c>
      <c r="K285" s="32">
        <v>8</v>
      </c>
      <c r="L285" s="33"/>
      <c r="M285" s="30" t="s">
        <v>886</v>
      </c>
      <c r="N285" s="33"/>
      <c r="O285" s="32" t="s">
        <v>887</v>
      </c>
    </row>
    <row r="286" spans="7:15" x14ac:dyDescent="0.25">
      <c r="G286" s="25" t="s">
        <v>71</v>
      </c>
      <c r="H286" s="15">
        <v>285</v>
      </c>
      <c r="I286" s="30">
        <v>5</v>
      </c>
      <c r="J286" s="33">
        <v>14</v>
      </c>
      <c r="K286" s="32">
        <v>11</v>
      </c>
      <c r="L286" s="33"/>
      <c r="M286" s="30"/>
      <c r="N286" s="33"/>
      <c r="O286" s="32" t="s">
        <v>887</v>
      </c>
    </row>
    <row r="287" spans="7:15" x14ac:dyDescent="0.25">
      <c r="G287" s="25" t="s">
        <v>71</v>
      </c>
      <c r="H287" s="15">
        <v>286</v>
      </c>
      <c r="I287" s="30">
        <v>2</v>
      </c>
      <c r="J287" s="33">
        <v>12</v>
      </c>
      <c r="K287" s="32">
        <v>13</v>
      </c>
      <c r="L287" s="33"/>
      <c r="M287" s="30"/>
      <c r="N287" s="33"/>
      <c r="O287" s="32" t="s">
        <v>887</v>
      </c>
    </row>
    <row r="288" spans="7:15" x14ac:dyDescent="0.25">
      <c r="G288" s="25" t="s">
        <v>71</v>
      </c>
      <c r="H288" s="15">
        <v>287</v>
      </c>
      <c r="I288" s="30">
        <v>0</v>
      </c>
      <c r="J288" s="33">
        <v>6</v>
      </c>
      <c r="K288" s="32">
        <v>19</v>
      </c>
      <c r="L288" s="33"/>
      <c r="M288" s="30"/>
      <c r="N288" s="33"/>
      <c r="O288" s="32" t="s">
        <v>887</v>
      </c>
    </row>
    <row r="289" spans="7:15" x14ac:dyDescent="0.25">
      <c r="G289" s="25" t="s">
        <v>71</v>
      </c>
      <c r="H289" s="15">
        <v>288</v>
      </c>
      <c r="I289" s="30">
        <v>4</v>
      </c>
      <c r="J289" s="33">
        <v>11</v>
      </c>
      <c r="K289" s="32">
        <v>14</v>
      </c>
      <c r="L289" s="33"/>
      <c r="M289" s="30"/>
      <c r="N289" s="33"/>
      <c r="O289" s="32" t="s">
        <v>887</v>
      </c>
    </row>
    <row r="290" spans="7:15" x14ac:dyDescent="0.25">
      <c r="G290" s="25" t="s">
        <v>71</v>
      </c>
      <c r="H290" s="15">
        <v>289</v>
      </c>
      <c r="I290" s="30">
        <v>1</v>
      </c>
      <c r="J290" s="33">
        <v>4</v>
      </c>
      <c r="K290" s="32">
        <v>21</v>
      </c>
      <c r="L290" s="33"/>
      <c r="M290" s="30"/>
      <c r="N290" s="33"/>
      <c r="O290" s="32" t="s">
        <v>887</v>
      </c>
    </row>
    <row r="291" spans="7:15" x14ac:dyDescent="0.25">
      <c r="G291" s="25" t="s">
        <v>71</v>
      </c>
      <c r="H291" s="15">
        <v>290</v>
      </c>
      <c r="I291" s="30">
        <v>0</v>
      </c>
      <c r="J291" s="33">
        <v>3</v>
      </c>
      <c r="K291" s="32">
        <v>22</v>
      </c>
      <c r="L291" s="33"/>
      <c r="M291" s="30"/>
      <c r="N291" s="33"/>
      <c r="O291" s="32" t="s">
        <v>887</v>
      </c>
    </row>
    <row r="292" spans="7:15" x14ac:dyDescent="0.25">
      <c r="G292" s="25" t="s">
        <v>71</v>
      </c>
      <c r="H292" s="15">
        <v>291</v>
      </c>
      <c r="I292" s="30">
        <v>0</v>
      </c>
      <c r="J292" s="33">
        <v>3</v>
      </c>
      <c r="K292" s="32">
        <v>22</v>
      </c>
      <c r="L292" s="33"/>
      <c r="M292" s="30"/>
      <c r="N292" s="33"/>
      <c r="O292" s="32" t="s">
        <v>887</v>
      </c>
    </row>
    <row r="293" spans="7:15" x14ac:dyDescent="0.25">
      <c r="G293" s="25" t="s">
        <v>71</v>
      </c>
      <c r="H293" s="15">
        <v>292</v>
      </c>
      <c r="I293" s="30">
        <v>0</v>
      </c>
      <c r="J293" s="33">
        <v>8</v>
      </c>
      <c r="K293" s="32">
        <v>17</v>
      </c>
      <c r="L293" s="33"/>
      <c r="M293" s="30"/>
      <c r="N293" s="33"/>
      <c r="O293" s="32" t="s">
        <v>886</v>
      </c>
    </row>
    <row r="294" spans="7:15" x14ac:dyDescent="0.25">
      <c r="G294" s="25" t="s">
        <v>71</v>
      </c>
      <c r="H294" s="15">
        <v>293</v>
      </c>
      <c r="I294" s="30">
        <v>0</v>
      </c>
      <c r="J294" s="33">
        <v>7</v>
      </c>
      <c r="K294" s="32">
        <v>18</v>
      </c>
      <c r="L294" s="33"/>
      <c r="M294" s="30"/>
      <c r="N294" s="33"/>
      <c r="O294" s="32" t="s">
        <v>887</v>
      </c>
    </row>
    <row r="295" spans="7:15" x14ac:dyDescent="0.25">
      <c r="G295" s="25" t="s">
        <v>71</v>
      </c>
      <c r="H295" s="15">
        <v>294</v>
      </c>
      <c r="I295" s="30">
        <v>11</v>
      </c>
      <c r="J295" s="33">
        <v>26</v>
      </c>
      <c r="K295" s="32">
        <v>0</v>
      </c>
      <c r="L295" s="33"/>
      <c r="M295" s="30" t="s">
        <v>886</v>
      </c>
      <c r="N295" s="33"/>
      <c r="O295" s="32" t="s">
        <v>886</v>
      </c>
    </row>
    <row r="296" spans="7:15" x14ac:dyDescent="0.25">
      <c r="G296" s="25" t="s">
        <v>71</v>
      </c>
      <c r="H296" s="15">
        <v>295</v>
      </c>
      <c r="I296" s="30">
        <v>3</v>
      </c>
      <c r="J296" s="33">
        <v>18</v>
      </c>
      <c r="K296" s="32">
        <v>7</v>
      </c>
      <c r="L296" s="33"/>
      <c r="M296" s="30"/>
      <c r="N296" s="33"/>
      <c r="O296" s="32" t="s">
        <v>887</v>
      </c>
    </row>
    <row r="297" spans="7:15" x14ac:dyDescent="0.25">
      <c r="G297" s="25" t="s">
        <v>71</v>
      </c>
      <c r="H297" s="15">
        <v>296</v>
      </c>
      <c r="I297" s="30">
        <v>5</v>
      </c>
      <c r="J297" s="33">
        <v>23</v>
      </c>
      <c r="K297" s="32">
        <v>2</v>
      </c>
      <c r="L297" s="33"/>
      <c r="M297" s="30"/>
      <c r="N297" s="33"/>
      <c r="O297" s="32" t="s">
        <v>887</v>
      </c>
    </row>
    <row r="298" spans="7:15" x14ac:dyDescent="0.25">
      <c r="G298" s="25" t="s">
        <v>71</v>
      </c>
      <c r="H298" s="15">
        <v>297</v>
      </c>
      <c r="I298" s="30">
        <v>1</v>
      </c>
      <c r="J298" s="33">
        <v>10</v>
      </c>
      <c r="K298" s="32">
        <v>15</v>
      </c>
      <c r="L298" s="33"/>
      <c r="M298" s="30"/>
      <c r="N298" s="33"/>
      <c r="O298" s="32" t="s">
        <v>887</v>
      </c>
    </row>
    <row r="299" spans="7:15" x14ac:dyDescent="0.25">
      <c r="G299" s="25" t="s">
        <v>71</v>
      </c>
      <c r="H299" s="15">
        <v>298</v>
      </c>
      <c r="I299" s="30">
        <v>10</v>
      </c>
      <c r="J299" s="33">
        <v>23</v>
      </c>
      <c r="K299" s="32">
        <v>3</v>
      </c>
      <c r="L299" s="33"/>
      <c r="M299" s="30"/>
      <c r="N299" s="33"/>
      <c r="O299" s="32" t="s">
        <v>887</v>
      </c>
    </row>
    <row r="300" spans="7:15" x14ac:dyDescent="0.25">
      <c r="G300" s="25" t="s">
        <v>71</v>
      </c>
      <c r="H300" s="15">
        <v>299</v>
      </c>
      <c r="I300" s="30">
        <v>10</v>
      </c>
      <c r="J300" s="33">
        <v>16</v>
      </c>
      <c r="K300" s="32">
        <v>9</v>
      </c>
      <c r="L300" s="33"/>
      <c r="M300" s="30"/>
      <c r="N300" s="33"/>
      <c r="O300" s="32" t="s">
        <v>887</v>
      </c>
    </row>
    <row r="301" spans="7:15" x14ac:dyDescent="0.25">
      <c r="G301" s="25" t="s">
        <v>71</v>
      </c>
      <c r="H301" s="15">
        <v>300</v>
      </c>
      <c r="I301" s="30">
        <v>2</v>
      </c>
      <c r="J301" s="33">
        <v>9</v>
      </c>
      <c r="K301" s="32">
        <v>16</v>
      </c>
      <c r="L301" s="33"/>
      <c r="M301" s="30"/>
      <c r="N301" s="33"/>
      <c r="O301" s="32" t="s">
        <v>887</v>
      </c>
    </row>
    <row r="302" spans="7:15" x14ac:dyDescent="0.25">
      <c r="G302" s="25" t="s">
        <v>71</v>
      </c>
      <c r="H302" s="15">
        <v>301</v>
      </c>
      <c r="I302" s="30">
        <v>1</v>
      </c>
      <c r="J302" s="33">
        <v>6</v>
      </c>
      <c r="K302" s="32">
        <v>19</v>
      </c>
      <c r="L302" s="33"/>
      <c r="M302" s="30"/>
      <c r="N302" s="33"/>
      <c r="O302" s="32" t="s">
        <v>887</v>
      </c>
    </row>
    <row r="303" spans="7:15" x14ac:dyDescent="0.25">
      <c r="G303" s="25" t="s">
        <v>71</v>
      </c>
      <c r="H303" s="15">
        <v>302</v>
      </c>
      <c r="I303" s="30">
        <v>9</v>
      </c>
      <c r="J303" s="33">
        <v>21</v>
      </c>
      <c r="K303" s="32">
        <v>4</v>
      </c>
      <c r="L303" s="33"/>
      <c r="M303" s="30"/>
      <c r="N303" s="33"/>
      <c r="O303" s="32" t="s">
        <v>886</v>
      </c>
    </row>
    <row r="304" spans="7:15" x14ac:dyDescent="0.25">
      <c r="G304" s="25" t="s">
        <v>71</v>
      </c>
      <c r="H304" s="15">
        <v>303</v>
      </c>
      <c r="I304" s="30">
        <v>3</v>
      </c>
      <c r="J304" s="33">
        <v>18</v>
      </c>
      <c r="K304" s="32">
        <v>7</v>
      </c>
      <c r="L304" s="33"/>
      <c r="M304" s="30"/>
      <c r="N304" s="33"/>
      <c r="O304" s="32" t="s">
        <v>887</v>
      </c>
    </row>
    <row r="305" spans="7:15" x14ac:dyDescent="0.25">
      <c r="G305" s="25" t="s">
        <v>71</v>
      </c>
      <c r="H305" s="15">
        <v>304</v>
      </c>
      <c r="I305" s="30">
        <v>2</v>
      </c>
      <c r="J305" s="33">
        <v>10</v>
      </c>
      <c r="K305" s="32">
        <v>15</v>
      </c>
      <c r="L305" s="33"/>
      <c r="M305" s="30"/>
      <c r="N305" s="33"/>
      <c r="O305" s="32" t="s">
        <v>887</v>
      </c>
    </row>
    <row r="306" spans="7:15" x14ac:dyDescent="0.25">
      <c r="G306" s="25" t="s">
        <v>71</v>
      </c>
      <c r="H306" s="15">
        <v>305</v>
      </c>
      <c r="I306" s="30">
        <v>1</v>
      </c>
      <c r="J306" s="33">
        <v>7</v>
      </c>
      <c r="K306" s="32">
        <v>18</v>
      </c>
      <c r="L306" s="33"/>
      <c r="M306" s="30"/>
      <c r="N306" s="33"/>
      <c r="O306" s="32" t="s">
        <v>886</v>
      </c>
    </row>
    <row r="307" spans="7:15" x14ac:dyDescent="0.25">
      <c r="G307" s="25" t="s">
        <v>71</v>
      </c>
      <c r="H307" s="15">
        <v>306</v>
      </c>
      <c r="I307" s="30">
        <v>0</v>
      </c>
      <c r="J307" s="33">
        <v>15</v>
      </c>
      <c r="K307" s="32">
        <v>11</v>
      </c>
      <c r="L307" s="33"/>
      <c r="M307" s="30" t="s">
        <v>886</v>
      </c>
      <c r="N307" s="33"/>
      <c r="O307" s="32" t="s">
        <v>886</v>
      </c>
    </row>
    <row r="308" spans="7:15" x14ac:dyDescent="0.25">
      <c r="G308" s="25" t="s">
        <v>71</v>
      </c>
      <c r="H308" s="15">
        <v>307</v>
      </c>
      <c r="I308" s="30">
        <v>0</v>
      </c>
      <c r="J308" s="33">
        <v>8</v>
      </c>
      <c r="K308" s="32">
        <v>17</v>
      </c>
      <c r="L308" s="33"/>
      <c r="M308" s="30"/>
      <c r="N308" s="33"/>
      <c r="O308" s="32" t="s">
        <v>887</v>
      </c>
    </row>
    <row r="309" spans="7:15" x14ac:dyDescent="0.25">
      <c r="G309" s="25" t="s">
        <v>71</v>
      </c>
      <c r="H309" s="15">
        <v>308</v>
      </c>
      <c r="I309" s="30">
        <v>4</v>
      </c>
      <c r="J309" s="33">
        <v>16</v>
      </c>
      <c r="K309" s="32">
        <v>9</v>
      </c>
      <c r="L309" s="33"/>
      <c r="M309" s="30"/>
      <c r="N309" s="33"/>
      <c r="O309" s="32" t="s">
        <v>887</v>
      </c>
    </row>
    <row r="310" spans="7:15" x14ac:dyDescent="0.25">
      <c r="G310" s="25" t="s">
        <v>71</v>
      </c>
      <c r="H310" s="15">
        <v>309</v>
      </c>
      <c r="I310" s="30">
        <v>0</v>
      </c>
      <c r="J310" s="33">
        <v>6</v>
      </c>
      <c r="K310" s="32">
        <v>19</v>
      </c>
      <c r="L310" s="33"/>
      <c r="M310" s="30"/>
      <c r="N310" s="33"/>
      <c r="O310" s="32" t="s">
        <v>887</v>
      </c>
    </row>
    <row r="311" spans="7:15" x14ac:dyDescent="0.25">
      <c r="G311" s="25" t="s">
        <v>71</v>
      </c>
      <c r="H311" s="15">
        <v>310</v>
      </c>
      <c r="I311" s="30">
        <v>4</v>
      </c>
      <c r="J311" s="33">
        <v>16</v>
      </c>
      <c r="K311" s="32">
        <v>9</v>
      </c>
      <c r="L311" s="33"/>
      <c r="M311" s="30"/>
      <c r="N311" s="33"/>
      <c r="O311" s="32" t="s">
        <v>887</v>
      </c>
    </row>
    <row r="312" spans="7:15" x14ac:dyDescent="0.25">
      <c r="G312" s="25" t="s">
        <v>71</v>
      </c>
      <c r="H312" s="15">
        <v>311</v>
      </c>
      <c r="I312" s="30">
        <v>0</v>
      </c>
      <c r="J312" s="33">
        <v>8</v>
      </c>
      <c r="K312" s="32">
        <v>17</v>
      </c>
      <c r="L312" s="33"/>
      <c r="M312" s="30"/>
      <c r="N312" s="33"/>
      <c r="O312" s="32" t="s">
        <v>887</v>
      </c>
    </row>
    <row r="313" spans="7:15" x14ac:dyDescent="0.25">
      <c r="G313" s="25" t="s">
        <v>71</v>
      </c>
      <c r="H313" s="15">
        <v>312</v>
      </c>
      <c r="I313" s="30">
        <v>0</v>
      </c>
      <c r="J313" s="33">
        <v>3</v>
      </c>
      <c r="K313" s="32">
        <v>22</v>
      </c>
      <c r="L313" s="33"/>
      <c r="M313" s="30"/>
      <c r="N313" s="33"/>
      <c r="O313" s="32" t="s">
        <v>887</v>
      </c>
    </row>
    <row r="314" spans="7:15" x14ac:dyDescent="0.25">
      <c r="G314" s="25" t="s">
        <v>71</v>
      </c>
      <c r="H314" s="15">
        <v>313</v>
      </c>
      <c r="I314" s="30">
        <v>8</v>
      </c>
      <c r="J314" s="33">
        <v>20</v>
      </c>
      <c r="K314" s="32">
        <v>5</v>
      </c>
      <c r="L314" s="33"/>
      <c r="M314" s="30"/>
      <c r="N314" s="33"/>
      <c r="O314" s="32" t="s">
        <v>886</v>
      </c>
    </row>
    <row r="315" spans="7:15" x14ac:dyDescent="0.25">
      <c r="G315" s="25" t="s">
        <v>71</v>
      </c>
      <c r="H315" s="15">
        <v>314</v>
      </c>
      <c r="I315" s="30">
        <v>7</v>
      </c>
      <c r="J315" s="33">
        <v>15</v>
      </c>
      <c r="K315" s="32">
        <v>10</v>
      </c>
      <c r="L315" s="33"/>
      <c r="M315" s="30"/>
      <c r="N315" s="33"/>
      <c r="O315" s="32" t="s">
        <v>887</v>
      </c>
    </row>
    <row r="316" spans="7:15" x14ac:dyDescent="0.25">
      <c r="G316" s="25" t="s">
        <v>71</v>
      </c>
      <c r="H316" s="15">
        <v>315</v>
      </c>
      <c r="I316" s="30">
        <v>1</v>
      </c>
      <c r="J316" s="33">
        <v>17</v>
      </c>
      <c r="K316" s="32">
        <v>8</v>
      </c>
      <c r="L316" s="33"/>
      <c r="M316" s="30"/>
      <c r="N316" s="33"/>
      <c r="O316" s="32" t="s">
        <v>886</v>
      </c>
    </row>
    <row r="317" spans="7:15" x14ac:dyDescent="0.25">
      <c r="G317" s="25" t="s">
        <v>71</v>
      </c>
      <c r="H317" s="15">
        <v>316</v>
      </c>
      <c r="I317" s="30">
        <v>4</v>
      </c>
      <c r="J317" s="33">
        <v>14</v>
      </c>
      <c r="K317" s="32">
        <v>11</v>
      </c>
      <c r="L317" s="33"/>
      <c r="M317" s="30"/>
      <c r="N317" s="33"/>
      <c r="O317" s="32" t="s">
        <v>887</v>
      </c>
    </row>
    <row r="318" spans="7:15" x14ac:dyDescent="0.25">
      <c r="G318" s="25" t="s">
        <v>71</v>
      </c>
      <c r="H318" s="15">
        <v>317</v>
      </c>
      <c r="I318" s="30">
        <v>1</v>
      </c>
      <c r="J318" s="33">
        <v>8</v>
      </c>
      <c r="K318" s="32">
        <v>17</v>
      </c>
      <c r="L318" s="33"/>
      <c r="M318" s="30"/>
      <c r="N318" s="33"/>
      <c r="O318" s="32" t="s">
        <v>887</v>
      </c>
    </row>
    <row r="319" spans="7:15" x14ac:dyDescent="0.25">
      <c r="G319" s="25" t="s">
        <v>71</v>
      </c>
      <c r="H319" s="15">
        <v>318</v>
      </c>
      <c r="I319" s="30">
        <v>10</v>
      </c>
      <c r="J319" s="33">
        <v>20</v>
      </c>
      <c r="K319" s="32">
        <v>5</v>
      </c>
      <c r="L319" s="33"/>
      <c r="M319" s="30"/>
      <c r="N319" s="33"/>
      <c r="O319" s="32" t="s">
        <v>886</v>
      </c>
    </row>
    <row r="320" spans="7:15" x14ac:dyDescent="0.25">
      <c r="G320" s="25" t="s">
        <v>71</v>
      </c>
      <c r="H320" s="15">
        <v>319</v>
      </c>
      <c r="I320" s="30">
        <v>7</v>
      </c>
      <c r="J320" s="33">
        <v>17</v>
      </c>
      <c r="K320" s="32">
        <v>8</v>
      </c>
      <c r="L320" s="33"/>
      <c r="M320" s="30"/>
      <c r="N320" s="33"/>
      <c r="O320" s="32" t="s">
        <v>887</v>
      </c>
    </row>
    <row r="321" spans="7:15" x14ac:dyDescent="0.25">
      <c r="G321" s="25" t="s">
        <v>71</v>
      </c>
      <c r="H321" s="15">
        <v>320</v>
      </c>
      <c r="I321" s="30">
        <v>3</v>
      </c>
      <c r="J321" s="33">
        <v>17</v>
      </c>
      <c r="K321" s="32">
        <v>8</v>
      </c>
      <c r="L321" s="33"/>
      <c r="M321" s="30"/>
      <c r="N321" s="33"/>
      <c r="O321" s="32" t="s">
        <v>887</v>
      </c>
    </row>
    <row r="322" spans="7:15" x14ac:dyDescent="0.25">
      <c r="G322" s="25" t="s">
        <v>71</v>
      </c>
      <c r="H322" s="15">
        <v>321</v>
      </c>
      <c r="I322" s="30">
        <v>0</v>
      </c>
      <c r="J322" s="33">
        <v>5</v>
      </c>
      <c r="K322" s="32">
        <v>20</v>
      </c>
      <c r="L322" s="33"/>
      <c r="M322" s="30"/>
      <c r="N322" s="33"/>
      <c r="O322" s="32" t="s">
        <v>887</v>
      </c>
    </row>
    <row r="323" spans="7:15" x14ac:dyDescent="0.25">
      <c r="G323" s="25" t="s">
        <v>71</v>
      </c>
      <c r="H323" s="15">
        <v>322</v>
      </c>
      <c r="I323" s="30">
        <v>0</v>
      </c>
      <c r="J323" s="33">
        <v>6</v>
      </c>
      <c r="K323" s="32">
        <v>19</v>
      </c>
      <c r="L323" s="33"/>
      <c r="M323" s="30"/>
      <c r="N323" s="33"/>
      <c r="O323" s="32" t="s">
        <v>887</v>
      </c>
    </row>
    <row r="324" spans="7:15" x14ac:dyDescent="0.25">
      <c r="G324" s="25" t="s">
        <v>71</v>
      </c>
      <c r="H324" s="15">
        <v>323</v>
      </c>
      <c r="I324" s="30">
        <v>0</v>
      </c>
      <c r="J324" s="33">
        <v>5</v>
      </c>
      <c r="K324" s="32">
        <v>20</v>
      </c>
      <c r="L324" s="33"/>
      <c r="M324" s="30"/>
      <c r="N324" s="33"/>
      <c r="O324" s="32" t="s">
        <v>887</v>
      </c>
    </row>
    <row r="325" spans="7:15" x14ac:dyDescent="0.25">
      <c r="G325" s="25" t="s">
        <v>71</v>
      </c>
      <c r="H325" s="15">
        <v>324</v>
      </c>
      <c r="I325" s="30">
        <v>0</v>
      </c>
      <c r="J325" s="33">
        <v>4</v>
      </c>
      <c r="K325" s="32">
        <v>21</v>
      </c>
      <c r="L325" s="33"/>
      <c r="M325" s="30"/>
      <c r="N325" s="33"/>
      <c r="O325" s="32" t="s">
        <v>887</v>
      </c>
    </row>
    <row r="326" spans="7:15" x14ac:dyDescent="0.25">
      <c r="G326" s="25" t="s">
        <v>71</v>
      </c>
      <c r="H326" s="15">
        <v>325</v>
      </c>
      <c r="I326" s="30">
        <v>2</v>
      </c>
      <c r="J326" s="33">
        <v>14</v>
      </c>
      <c r="K326" s="32">
        <v>11</v>
      </c>
      <c r="L326" s="33"/>
      <c r="M326" s="30"/>
      <c r="N326" s="33"/>
      <c r="O326" s="32" t="s">
        <v>887</v>
      </c>
    </row>
    <row r="327" spans="7:15" x14ac:dyDescent="0.25">
      <c r="G327" s="25" t="s">
        <v>71</v>
      </c>
      <c r="H327" s="15">
        <v>326</v>
      </c>
      <c r="I327" s="30">
        <v>2</v>
      </c>
      <c r="J327" s="33">
        <v>9</v>
      </c>
      <c r="K327" s="32">
        <v>16</v>
      </c>
      <c r="L327" s="33"/>
      <c r="M327" s="30"/>
      <c r="N327" s="33"/>
      <c r="O327" s="32" t="s">
        <v>886</v>
      </c>
    </row>
    <row r="328" spans="7:15" x14ac:dyDescent="0.25">
      <c r="G328" s="25" t="s">
        <v>71</v>
      </c>
      <c r="H328" s="15">
        <v>327</v>
      </c>
      <c r="I328" s="30">
        <v>3</v>
      </c>
      <c r="J328" s="33">
        <v>11</v>
      </c>
      <c r="K328" s="32">
        <v>14</v>
      </c>
      <c r="L328" s="33"/>
      <c r="M328" s="30"/>
      <c r="N328" s="33"/>
      <c r="O328" s="32" t="s">
        <v>887</v>
      </c>
    </row>
    <row r="329" spans="7:15" x14ac:dyDescent="0.25">
      <c r="G329" s="25" t="s">
        <v>71</v>
      </c>
      <c r="H329" s="15">
        <v>328</v>
      </c>
      <c r="I329" s="30">
        <v>0</v>
      </c>
      <c r="J329" s="33">
        <v>9</v>
      </c>
      <c r="K329" s="32">
        <v>16</v>
      </c>
      <c r="L329" s="33"/>
      <c r="M329" s="30"/>
      <c r="N329" s="33"/>
      <c r="O329" s="32" t="s">
        <v>887</v>
      </c>
    </row>
    <row r="330" spans="7:15" x14ac:dyDescent="0.25">
      <c r="G330" s="25" t="s">
        <v>71</v>
      </c>
      <c r="H330" s="15">
        <v>329</v>
      </c>
      <c r="I330" s="30">
        <v>0</v>
      </c>
      <c r="J330" s="33">
        <v>2</v>
      </c>
      <c r="K330" s="32">
        <v>23</v>
      </c>
      <c r="L330" s="33"/>
      <c r="M330" s="30"/>
      <c r="N330" s="33"/>
      <c r="O330" s="32" t="s">
        <v>887</v>
      </c>
    </row>
    <row r="331" spans="7:15" x14ac:dyDescent="0.25">
      <c r="G331" s="25" t="s">
        <v>71</v>
      </c>
      <c r="H331" s="15">
        <v>330</v>
      </c>
      <c r="I331" s="30">
        <v>0</v>
      </c>
      <c r="J331" s="33">
        <v>1</v>
      </c>
      <c r="K331" s="32">
        <v>24</v>
      </c>
      <c r="L331" s="33"/>
      <c r="M331" s="30"/>
      <c r="N331" s="33"/>
      <c r="O331" s="32" t="s">
        <v>887</v>
      </c>
    </row>
    <row r="332" spans="7:15" x14ac:dyDescent="0.25">
      <c r="G332" s="25" t="s">
        <v>71</v>
      </c>
      <c r="H332" s="15">
        <v>331</v>
      </c>
      <c r="I332" s="30">
        <v>0</v>
      </c>
      <c r="J332" s="33">
        <v>9</v>
      </c>
      <c r="K332" s="32">
        <v>15</v>
      </c>
      <c r="L332" s="33"/>
      <c r="M332" s="30"/>
      <c r="N332" s="33"/>
      <c r="O332" s="32" t="s">
        <v>887</v>
      </c>
    </row>
    <row r="333" spans="7:15" x14ac:dyDescent="0.25">
      <c r="G333" s="25" t="s">
        <v>71</v>
      </c>
      <c r="H333" s="15">
        <v>332</v>
      </c>
      <c r="I333" s="30">
        <v>0</v>
      </c>
      <c r="J333" s="33">
        <v>6</v>
      </c>
      <c r="K333" s="32">
        <v>19</v>
      </c>
      <c r="L333" s="33"/>
      <c r="M333" s="30"/>
      <c r="N333" s="33"/>
      <c r="O333" s="32" t="s">
        <v>887</v>
      </c>
    </row>
    <row r="334" spans="7:15" x14ac:dyDescent="0.25">
      <c r="G334" s="25" t="s">
        <v>71</v>
      </c>
      <c r="H334" s="15">
        <v>333</v>
      </c>
      <c r="I334" s="30">
        <v>0</v>
      </c>
      <c r="J334" s="33">
        <v>7</v>
      </c>
      <c r="K334" s="32">
        <v>18</v>
      </c>
      <c r="L334" s="33"/>
      <c r="M334" s="30"/>
      <c r="N334" s="33"/>
      <c r="O334" s="32" t="s">
        <v>886</v>
      </c>
    </row>
    <row r="335" spans="7:15" x14ac:dyDescent="0.25">
      <c r="G335" s="25" t="s">
        <v>71</v>
      </c>
      <c r="H335" s="15">
        <v>334</v>
      </c>
      <c r="I335" s="30">
        <v>0</v>
      </c>
      <c r="J335" s="33">
        <v>7</v>
      </c>
      <c r="K335" s="32">
        <v>18</v>
      </c>
      <c r="L335" s="33"/>
      <c r="M335" s="30"/>
      <c r="N335" s="33"/>
      <c r="O335" s="32" t="s">
        <v>886</v>
      </c>
    </row>
    <row r="336" spans="7:15" x14ac:dyDescent="0.25">
      <c r="G336" s="25" t="s">
        <v>71</v>
      </c>
      <c r="H336" s="15">
        <v>335</v>
      </c>
      <c r="I336" s="30">
        <v>8</v>
      </c>
      <c r="J336" s="33">
        <v>23</v>
      </c>
      <c r="K336" s="32">
        <v>3</v>
      </c>
      <c r="L336" s="33"/>
      <c r="M336" s="30" t="s">
        <v>886</v>
      </c>
      <c r="N336" s="33"/>
      <c r="O336" s="32" t="s">
        <v>886</v>
      </c>
    </row>
    <row r="337" spans="7:15" x14ac:dyDescent="0.25">
      <c r="G337" s="25" t="s">
        <v>71</v>
      </c>
      <c r="H337" s="15">
        <v>336</v>
      </c>
      <c r="I337" s="30">
        <v>0</v>
      </c>
      <c r="J337" s="33">
        <v>13</v>
      </c>
      <c r="K337" s="32">
        <v>12</v>
      </c>
      <c r="L337" s="33"/>
      <c r="M337" s="30"/>
      <c r="N337" s="33"/>
      <c r="O337" s="32" t="s">
        <v>887</v>
      </c>
    </row>
    <row r="338" spans="7:15" x14ac:dyDescent="0.25">
      <c r="G338" s="25" t="s">
        <v>71</v>
      </c>
      <c r="H338" s="15">
        <v>337</v>
      </c>
      <c r="I338" s="30">
        <v>4</v>
      </c>
      <c r="J338" s="33">
        <v>17</v>
      </c>
      <c r="K338" s="32">
        <v>8</v>
      </c>
      <c r="L338" s="33"/>
      <c r="M338" s="30"/>
      <c r="N338" s="33"/>
      <c r="O338" s="32" t="s">
        <v>887</v>
      </c>
    </row>
    <row r="339" spans="7:15" x14ac:dyDescent="0.25">
      <c r="G339" s="25" t="s">
        <v>71</v>
      </c>
      <c r="H339" s="15">
        <v>338</v>
      </c>
      <c r="I339" s="30">
        <v>0</v>
      </c>
      <c r="J339" s="33">
        <v>6</v>
      </c>
      <c r="K339" s="32">
        <v>19</v>
      </c>
      <c r="L339" s="33"/>
      <c r="M339" s="30"/>
      <c r="N339" s="33"/>
      <c r="O339" s="32" t="s">
        <v>887</v>
      </c>
    </row>
    <row r="340" spans="7:15" x14ac:dyDescent="0.25">
      <c r="G340" s="25" t="s">
        <v>71</v>
      </c>
      <c r="H340" s="15">
        <v>339</v>
      </c>
      <c r="I340" s="30">
        <v>6</v>
      </c>
      <c r="J340" s="33">
        <v>19</v>
      </c>
      <c r="K340" s="32">
        <v>7</v>
      </c>
      <c r="L340" s="33"/>
      <c r="M340" s="30" t="s">
        <v>886</v>
      </c>
      <c r="N340" s="33"/>
      <c r="O340" s="32" t="s">
        <v>887</v>
      </c>
    </row>
    <row r="341" spans="7:15" x14ac:dyDescent="0.25">
      <c r="G341" s="25" t="s">
        <v>71</v>
      </c>
      <c r="H341" s="15">
        <v>340</v>
      </c>
      <c r="I341" s="30">
        <v>4</v>
      </c>
      <c r="J341" s="33">
        <v>12</v>
      </c>
      <c r="K341" s="32">
        <v>13</v>
      </c>
      <c r="L341" s="33"/>
      <c r="M341" s="30"/>
      <c r="N341" s="33"/>
      <c r="O341" s="32" t="s">
        <v>887</v>
      </c>
    </row>
    <row r="342" spans="7:15" x14ac:dyDescent="0.25">
      <c r="G342" s="25" t="s">
        <v>71</v>
      </c>
      <c r="H342" s="15">
        <v>341</v>
      </c>
      <c r="I342" s="30">
        <v>0</v>
      </c>
      <c r="J342" s="33">
        <v>13</v>
      </c>
      <c r="K342" s="32">
        <v>13</v>
      </c>
      <c r="L342" s="33"/>
      <c r="M342" s="30" t="s">
        <v>886</v>
      </c>
      <c r="N342" s="33"/>
      <c r="O342" s="32" t="s">
        <v>887</v>
      </c>
    </row>
    <row r="343" spans="7:15" x14ac:dyDescent="0.25">
      <c r="G343" s="25" t="s">
        <v>71</v>
      </c>
      <c r="H343" s="15">
        <v>342</v>
      </c>
      <c r="I343" s="30">
        <v>1</v>
      </c>
      <c r="J343" s="33">
        <v>4</v>
      </c>
      <c r="K343" s="32">
        <v>21</v>
      </c>
      <c r="L343" s="33"/>
      <c r="M343" s="30"/>
      <c r="N343" s="33"/>
      <c r="O343" s="32" t="s">
        <v>887</v>
      </c>
    </row>
    <row r="344" spans="7:15" x14ac:dyDescent="0.25">
      <c r="G344" s="25" t="s">
        <v>71</v>
      </c>
      <c r="H344" s="15">
        <v>343</v>
      </c>
      <c r="I344" s="30">
        <v>1</v>
      </c>
      <c r="J344" s="33">
        <v>12</v>
      </c>
      <c r="K344" s="32">
        <v>14</v>
      </c>
      <c r="L344" s="33"/>
      <c r="M344" s="30" t="s">
        <v>886</v>
      </c>
      <c r="N344" s="33"/>
      <c r="O344" s="32" t="s">
        <v>887</v>
      </c>
    </row>
    <row r="345" spans="7:15" x14ac:dyDescent="0.25">
      <c r="G345" s="25" t="s">
        <v>71</v>
      </c>
      <c r="H345" s="15">
        <v>344</v>
      </c>
      <c r="I345" s="30">
        <v>0</v>
      </c>
      <c r="J345" s="33">
        <v>4</v>
      </c>
      <c r="K345" s="32">
        <v>21</v>
      </c>
      <c r="L345" s="33"/>
      <c r="M345" s="30"/>
      <c r="N345" s="33"/>
      <c r="O345" s="32" t="s">
        <v>887</v>
      </c>
    </row>
    <row r="346" spans="7:15" x14ac:dyDescent="0.25">
      <c r="G346" s="25" t="s">
        <v>71</v>
      </c>
      <c r="H346" s="15">
        <v>345</v>
      </c>
      <c r="I346" s="30">
        <v>5</v>
      </c>
      <c r="J346" s="33">
        <v>20</v>
      </c>
      <c r="K346" s="32">
        <v>5</v>
      </c>
      <c r="L346" s="33"/>
      <c r="M346" s="30"/>
      <c r="N346" s="33"/>
      <c r="O346" s="32" t="s">
        <v>886</v>
      </c>
    </row>
    <row r="347" spans="7:15" x14ac:dyDescent="0.25">
      <c r="G347" s="25" t="s">
        <v>71</v>
      </c>
      <c r="H347" s="15">
        <v>346</v>
      </c>
      <c r="I347" s="30">
        <v>0</v>
      </c>
      <c r="J347" s="33">
        <v>5</v>
      </c>
      <c r="K347" s="32">
        <v>20</v>
      </c>
      <c r="L347" s="33"/>
      <c r="M347" s="30"/>
      <c r="N347" s="33"/>
      <c r="O347" s="32" t="s">
        <v>887</v>
      </c>
    </row>
    <row r="348" spans="7:15" x14ac:dyDescent="0.25">
      <c r="G348" s="25" t="s">
        <v>71</v>
      </c>
      <c r="H348" s="15">
        <v>347</v>
      </c>
      <c r="I348" s="30">
        <v>3</v>
      </c>
      <c r="J348" s="33">
        <v>22</v>
      </c>
      <c r="K348" s="32">
        <v>3</v>
      </c>
      <c r="L348" s="33"/>
      <c r="M348" s="30"/>
      <c r="N348" s="33"/>
      <c r="O348" s="32" t="s">
        <v>886</v>
      </c>
    </row>
    <row r="349" spans="7:15" x14ac:dyDescent="0.25">
      <c r="G349" s="25" t="s">
        <v>71</v>
      </c>
      <c r="H349" s="15">
        <v>348</v>
      </c>
      <c r="I349" s="30">
        <v>1</v>
      </c>
      <c r="J349" s="33">
        <v>21</v>
      </c>
      <c r="K349" s="32">
        <v>5</v>
      </c>
      <c r="L349" s="33"/>
      <c r="M349" s="30" t="s">
        <v>886</v>
      </c>
      <c r="N349" s="33"/>
      <c r="O349" s="32" t="s">
        <v>886</v>
      </c>
    </row>
    <row r="350" spans="7:15" x14ac:dyDescent="0.25">
      <c r="G350" s="25" t="s">
        <v>71</v>
      </c>
      <c r="H350" s="15">
        <v>349</v>
      </c>
      <c r="I350" s="30">
        <v>2</v>
      </c>
      <c r="J350" s="33">
        <v>15</v>
      </c>
      <c r="K350" s="32">
        <v>10</v>
      </c>
      <c r="L350" s="33"/>
      <c r="M350" s="30"/>
      <c r="N350" s="33"/>
      <c r="O350" s="32" t="s">
        <v>887</v>
      </c>
    </row>
    <row r="351" spans="7:15" x14ac:dyDescent="0.25">
      <c r="G351" s="25" t="s">
        <v>71</v>
      </c>
      <c r="H351" s="15">
        <v>350</v>
      </c>
      <c r="I351" s="30">
        <v>4</v>
      </c>
      <c r="J351" s="33">
        <v>22</v>
      </c>
      <c r="K351" s="32">
        <v>4</v>
      </c>
      <c r="L351" s="33"/>
      <c r="M351" s="30" t="s">
        <v>886</v>
      </c>
      <c r="N351" s="33"/>
      <c r="O351" s="32" t="s">
        <v>886</v>
      </c>
    </row>
    <row r="352" spans="7:15" x14ac:dyDescent="0.25">
      <c r="G352" s="25" t="s">
        <v>71</v>
      </c>
      <c r="H352" s="15">
        <v>351</v>
      </c>
      <c r="I352" s="30">
        <v>1</v>
      </c>
      <c r="J352" s="33">
        <v>10</v>
      </c>
      <c r="K352" s="32">
        <v>15</v>
      </c>
      <c r="L352" s="33"/>
      <c r="M352" s="30"/>
      <c r="N352" s="33"/>
      <c r="O352" s="32" t="s">
        <v>886</v>
      </c>
    </row>
    <row r="353" spans="7:15" x14ac:dyDescent="0.25">
      <c r="G353" s="25" t="s">
        <v>71</v>
      </c>
      <c r="H353" s="15">
        <v>352</v>
      </c>
      <c r="I353" s="30">
        <v>3</v>
      </c>
      <c r="J353" s="33">
        <v>9</v>
      </c>
      <c r="K353" s="32">
        <v>16</v>
      </c>
      <c r="L353" s="33"/>
      <c r="M353" s="30"/>
      <c r="N353" s="33"/>
      <c r="O353" s="32" t="s">
        <v>887</v>
      </c>
    </row>
    <row r="354" spans="7:15" x14ac:dyDescent="0.25">
      <c r="G354" s="25" t="s">
        <v>71</v>
      </c>
      <c r="H354" s="15">
        <v>353</v>
      </c>
      <c r="I354" s="30">
        <v>3</v>
      </c>
      <c r="J354" s="33">
        <v>15</v>
      </c>
      <c r="K354" s="32">
        <v>10</v>
      </c>
      <c r="L354" s="33"/>
      <c r="M354" s="30"/>
      <c r="N354" s="33"/>
      <c r="O354" s="32" t="s">
        <v>887</v>
      </c>
    </row>
    <row r="355" spans="7:15" x14ac:dyDescent="0.25">
      <c r="G355" s="25" t="s">
        <v>71</v>
      </c>
      <c r="H355" s="15">
        <v>354</v>
      </c>
      <c r="I355" s="30">
        <v>2</v>
      </c>
      <c r="J355" s="33">
        <v>12</v>
      </c>
      <c r="K355" s="32">
        <v>13</v>
      </c>
      <c r="L355" s="33"/>
      <c r="M355" s="30"/>
      <c r="N355" s="33"/>
      <c r="O355" s="32" t="s">
        <v>886</v>
      </c>
    </row>
    <row r="356" spans="7:15" x14ac:dyDescent="0.25">
      <c r="G356" s="25" t="s">
        <v>71</v>
      </c>
      <c r="H356" s="15">
        <v>355</v>
      </c>
      <c r="I356" s="30">
        <v>0</v>
      </c>
      <c r="J356" s="33">
        <v>10</v>
      </c>
      <c r="K356" s="32">
        <v>15</v>
      </c>
      <c r="L356" s="33"/>
      <c r="M356" s="30"/>
      <c r="N356" s="33"/>
      <c r="O356" s="32" t="s">
        <v>887</v>
      </c>
    </row>
    <row r="357" spans="7:15" x14ac:dyDescent="0.25">
      <c r="G357" s="25" t="s">
        <v>71</v>
      </c>
      <c r="H357" s="15">
        <v>356</v>
      </c>
      <c r="I357" s="30">
        <v>5</v>
      </c>
      <c r="J357" s="33">
        <v>21</v>
      </c>
      <c r="K357" s="32">
        <v>4</v>
      </c>
      <c r="L357" s="33"/>
      <c r="M357" s="30"/>
      <c r="N357" s="33"/>
      <c r="O357" s="32" t="s">
        <v>887</v>
      </c>
    </row>
    <row r="358" spans="7:15" x14ac:dyDescent="0.25">
      <c r="G358" s="25" t="s">
        <v>71</v>
      </c>
      <c r="H358" s="15">
        <v>357</v>
      </c>
      <c r="I358" s="30">
        <v>5</v>
      </c>
      <c r="J358" s="33">
        <v>20</v>
      </c>
      <c r="K358" s="32">
        <v>6</v>
      </c>
      <c r="L358" s="33"/>
      <c r="M358" s="30" t="s">
        <v>886</v>
      </c>
      <c r="N358" s="33"/>
      <c r="O358" s="32" t="s">
        <v>887</v>
      </c>
    </row>
    <row r="359" spans="7:15" x14ac:dyDescent="0.25">
      <c r="G359" s="25" t="s">
        <v>71</v>
      </c>
      <c r="H359" s="15">
        <v>358</v>
      </c>
      <c r="I359" s="30">
        <v>3</v>
      </c>
      <c r="J359" s="33">
        <v>15</v>
      </c>
      <c r="K359" s="32">
        <v>10</v>
      </c>
      <c r="L359" s="33"/>
      <c r="M359" s="30"/>
      <c r="N359" s="33"/>
      <c r="O359" s="32" t="s">
        <v>887</v>
      </c>
    </row>
    <row r="360" spans="7:15" x14ac:dyDescent="0.25">
      <c r="G360" s="25" t="s">
        <v>71</v>
      </c>
      <c r="H360" s="15">
        <v>359</v>
      </c>
      <c r="I360" s="30">
        <v>0</v>
      </c>
      <c r="J360" s="33">
        <v>8</v>
      </c>
      <c r="K360" s="32">
        <v>17</v>
      </c>
      <c r="L360" s="33"/>
      <c r="M360" s="30"/>
      <c r="N360" s="33"/>
      <c r="O360" s="32" t="s">
        <v>887</v>
      </c>
    </row>
    <row r="361" spans="7:15" x14ac:dyDescent="0.25">
      <c r="G361" s="25" t="s">
        <v>71</v>
      </c>
      <c r="H361" s="15">
        <v>360</v>
      </c>
      <c r="I361" s="30">
        <v>0</v>
      </c>
      <c r="J361" s="33">
        <v>4</v>
      </c>
      <c r="K361" s="32">
        <v>21</v>
      </c>
      <c r="L361" s="33"/>
      <c r="M361" s="30"/>
      <c r="N361" s="33"/>
      <c r="O361" s="32" t="s">
        <v>887</v>
      </c>
    </row>
    <row r="362" spans="7:15" x14ac:dyDescent="0.25">
      <c r="G362" s="25" t="s">
        <v>71</v>
      </c>
      <c r="H362" s="15">
        <v>361</v>
      </c>
      <c r="I362" s="30">
        <v>0</v>
      </c>
      <c r="J362" s="33">
        <v>4</v>
      </c>
      <c r="K362" s="32">
        <v>21</v>
      </c>
      <c r="L362" s="33"/>
      <c r="M362" s="30"/>
      <c r="N362" s="33"/>
      <c r="O362" s="32" t="s">
        <v>887</v>
      </c>
    </row>
    <row r="363" spans="7:15" x14ac:dyDescent="0.25">
      <c r="G363" s="25" t="s">
        <v>71</v>
      </c>
      <c r="H363" s="15">
        <v>362</v>
      </c>
      <c r="I363" s="30">
        <v>9</v>
      </c>
      <c r="J363" s="33">
        <v>19</v>
      </c>
      <c r="K363" s="32">
        <v>7</v>
      </c>
      <c r="L363" s="33"/>
      <c r="M363" s="30" t="s">
        <v>886</v>
      </c>
      <c r="N363" s="33"/>
      <c r="O363" s="32" t="s">
        <v>886</v>
      </c>
    </row>
    <row r="364" spans="7:15" x14ac:dyDescent="0.25">
      <c r="G364" s="25" t="s">
        <v>71</v>
      </c>
      <c r="H364" s="15">
        <v>363</v>
      </c>
      <c r="I364" s="30">
        <v>2</v>
      </c>
      <c r="J364" s="33">
        <v>9</v>
      </c>
      <c r="K364" s="32">
        <v>16</v>
      </c>
      <c r="L364" s="33"/>
      <c r="M364" s="30"/>
      <c r="N364" s="33"/>
      <c r="O364" s="32" t="s">
        <v>887</v>
      </c>
    </row>
    <row r="365" spans="7:15" x14ac:dyDescent="0.25">
      <c r="G365" s="25" t="s">
        <v>71</v>
      </c>
      <c r="H365" s="15">
        <v>364</v>
      </c>
      <c r="I365" s="30">
        <v>0</v>
      </c>
      <c r="J365" s="33">
        <v>6</v>
      </c>
      <c r="K365" s="32">
        <v>19</v>
      </c>
      <c r="L365" s="33"/>
      <c r="M365" s="30"/>
      <c r="N365" s="33"/>
      <c r="O365" s="32" t="s">
        <v>886</v>
      </c>
    </row>
    <row r="366" spans="7:15" x14ac:dyDescent="0.25">
      <c r="G366" s="25" t="s">
        <v>71</v>
      </c>
      <c r="H366" s="15">
        <v>365</v>
      </c>
      <c r="I366" s="30">
        <v>3</v>
      </c>
      <c r="J366" s="33">
        <v>20</v>
      </c>
      <c r="K366" s="32">
        <v>6</v>
      </c>
      <c r="L366" s="33"/>
      <c r="M366" s="30" t="s">
        <v>886</v>
      </c>
      <c r="N366" s="33"/>
      <c r="O366" s="32" t="s">
        <v>886</v>
      </c>
    </row>
    <row r="367" spans="7:15" x14ac:dyDescent="0.25">
      <c r="G367" s="25" t="s">
        <v>71</v>
      </c>
      <c r="H367" s="15">
        <v>366</v>
      </c>
      <c r="I367" s="30">
        <v>1</v>
      </c>
      <c r="J367" s="33">
        <v>7</v>
      </c>
      <c r="K367" s="32">
        <v>18</v>
      </c>
      <c r="L367" s="33"/>
      <c r="M367" s="30"/>
      <c r="N367" s="33"/>
      <c r="O367" s="32" t="s">
        <v>887</v>
      </c>
    </row>
    <row r="368" spans="7:15" x14ac:dyDescent="0.25">
      <c r="G368" s="25" t="s">
        <v>71</v>
      </c>
      <c r="H368" s="15">
        <v>367</v>
      </c>
      <c r="I368" s="30">
        <v>0</v>
      </c>
      <c r="J368" s="33">
        <v>8</v>
      </c>
      <c r="K368" s="32">
        <v>17</v>
      </c>
      <c r="L368" s="33"/>
      <c r="M368" s="30"/>
      <c r="N368" s="33"/>
      <c r="O368" s="32" t="s">
        <v>887</v>
      </c>
    </row>
    <row r="369" spans="7:15" x14ac:dyDescent="0.25">
      <c r="G369" s="25" t="s">
        <v>71</v>
      </c>
      <c r="H369" s="15">
        <v>368</v>
      </c>
      <c r="I369" s="30">
        <v>4</v>
      </c>
      <c r="J369" s="33">
        <v>14</v>
      </c>
      <c r="K369" s="32">
        <v>10</v>
      </c>
      <c r="L369" s="33"/>
      <c r="M369" s="30"/>
      <c r="N369" s="33"/>
      <c r="O369" s="32" t="s">
        <v>887</v>
      </c>
    </row>
    <row r="370" spans="7:15" x14ac:dyDescent="0.25">
      <c r="G370" s="25" t="s">
        <v>71</v>
      </c>
      <c r="H370" s="15">
        <v>369</v>
      </c>
      <c r="I370" s="30">
        <v>0</v>
      </c>
      <c r="J370" s="33">
        <v>7</v>
      </c>
      <c r="K370" s="32">
        <v>18</v>
      </c>
      <c r="L370" s="33"/>
      <c r="M370" s="30"/>
      <c r="N370" s="33"/>
      <c r="O370" s="32" t="s">
        <v>887</v>
      </c>
    </row>
    <row r="371" spans="7:15" x14ac:dyDescent="0.25">
      <c r="G371" s="25" t="s">
        <v>71</v>
      </c>
      <c r="H371" s="15">
        <v>370</v>
      </c>
      <c r="I371" s="30">
        <v>1</v>
      </c>
      <c r="J371" s="33">
        <v>5</v>
      </c>
      <c r="K371" s="32">
        <v>20</v>
      </c>
      <c r="L371" s="33"/>
      <c r="M371" s="30"/>
      <c r="N371" s="33"/>
      <c r="O371" s="32" t="s">
        <v>887</v>
      </c>
    </row>
    <row r="372" spans="7:15" x14ac:dyDescent="0.25">
      <c r="G372" s="25" t="s">
        <v>71</v>
      </c>
      <c r="H372" s="15">
        <v>371</v>
      </c>
      <c r="I372" s="30">
        <v>0</v>
      </c>
      <c r="J372" s="33">
        <v>7</v>
      </c>
      <c r="K372" s="32">
        <v>18</v>
      </c>
      <c r="L372" s="33"/>
      <c r="M372" s="30"/>
      <c r="N372" s="33"/>
      <c r="O372" s="32" t="s">
        <v>886</v>
      </c>
    </row>
    <row r="373" spans="7:15" x14ac:dyDescent="0.25">
      <c r="G373" s="25" t="s">
        <v>71</v>
      </c>
      <c r="H373" s="15">
        <v>372</v>
      </c>
      <c r="I373" s="30">
        <v>0</v>
      </c>
      <c r="J373" s="33">
        <v>5</v>
      </c>
      <c r="K373" s="32">
        <v>20</v>
      </c>
      <c r="L373" s="33"/>
      <c r="M373" s="30"/>
      <c r="N373" s="33"/>
      <c r="O373" s="32" t="s">
        <v>887</v>
      </c>
    </row>
    <row r="374" spans="7:15" x14ac:dyDescent="0.25">
      <c r="G374" s="25" t="s">
        <v>71</v>
      </c>
      <c r="H374" s="15">
        <v>373</v>
      </c>
      <c r="I374" s="30">
        <v>0</v>
      </c>
      <c r="J374" s="33">
        <v>2</v>
      </c>
      <c r="K374" s="32">
        <v>23</v>
      </c>
      <c r="L374" s="33"/>
      <c r="M374" s="30"/>
      <c r="N374" s="33"/>
      <c r="O374" s="32" t="s">
        <v>887</v>
      </c>
    </row>
    <row r="375" spans="7:15" x14ac:dyDescent="0.25">
      <c r="G375" s="25" t="s">
        <v>71</v>
      </c>
      <c r="H375" s="15">
        <v>374</v>
      </c>
      <c r="I375" s="30">
        <v>6</v>
      </c>
      <c r="J375" s="33">
        <v>18</v>
      </c>
      <c r="K375" s="32">
        <v>8</v>
      </c>
      <c r="L375" s="33"/>
      <c r="M375" s="30" t="s">
        <v>886</v>
      </c>
      <c r="N375" s="33"/>
      <c r="O375" s="32" t="s">
        <v>887</v>
      </c>
    </row>
    <row r="376" spans="7:15" x14ac:dyDescent="0.25">
      <c r="G376" s="25" t="s">
        <v>71</v>
      </c>
      <c r="H376" s="15">
        <v>375</v>
      </c>
      <c r="I376" s="30">
        <v>1</v>
      </c>
      <c r="J376" s="33">
        <v>7</v>
      </c>
      <c r="K376" s="32">
        <v>17</v>
      </c>
      <c r="L376" s="33"/>
      <c r="M376" s="30"/>
      <c r="N376" s="33"/>
      <c r="O376" s="32" t="s">
        <v>887</v>
      </c>
    </row>
    <row r="377" spans="7:15" x14ac:dyDescent="0.25">
      <c r="G377" s="25" t="s">
        <v>71</v>
      </c>
      <c r="H377" s="15">
        <v>376</v>
      </c>
      <c r="I377" s="30">
        <v>0</v>
      </c>
      <c r="J377" s="33">
        <v>6</v>
      </c>
      <c r="K377" s="32">
        <v>19</v>
      </c>
      <c r="L377" s="33"/>
      <c r="M377" s="30"/>
      <c r="N377" s="33"/>
      <c r="O377" s="32" t="s">
        <v>887</v>
      </c>
    </row>
    <row r="378" spans="7:15" x14ac:dyDescent="0.25">
      <c r="G378" s="25" t="s">
        <v>71</v>
      </c>
      <c r="H378" s="15">
        <v>377</v>
      </c>
      <c r="I378" s="30">
        <v>2</v>
      </c>
      <c r="J378" s="33">
        <v>11</v>
      </c>
      <c r="K378" s="32">
        <v>14</v>
      </c>
      <c r="L378" s="33"/>
      <c r="M378" s="30" t="s">
        <v>886</v>
      </c>
      <c r="N378" s="33"/>
      <c r="O378" s="32" t="s">
        <v>886</v>
      </c>
    </row>
    <row r="379" spans="7:15" x14ac:dyDescent="0.25">
      <c r="G379" s="25" t="s">
        <v>71</v>
      </c>
      <c r="H379" s="15">
        <v>378</v>
      </c>
      <c r="I379" s="30">
        <v>0</v>
      </c>
      <c r="J379" s="33">
        <v>6</v>
      </c>
      <c r="K379" s="32">
        <v>19</v>
      </c>
      <c r="L379" s="33"/>
      <c r="M379" s="30"/>
      <c r="N379" s="33"/>
      <c r="O379" s="32" t="s">
        <v>887</v>
      </c>
    </row>
    <row r="380" spans="7:15" x14ac:dyDescent="0.25">
      <c r="G380" s="25" t="s">
        <v>71</v>
      </c>
      <c r="H380" s="15">
        <v>379</v>
      </c>
      <c r="I380" s="30">
        <v>0</v>
      </c>
      <c r="J380" s="33">
        <v>5</v>
      </c>
      <c r="K380" s="32">
        <v>20</v>
      </c>
      <c r="L380" s="33"/>
      <c r="M380" s="30"/>
      <c r="N380" s="33"/>
      <c r="O380" s="32" t="s">
        <v>887</v>
      </c>
    </row>
    <row r="381" spans="7:15" x14ac:dyDescent="0.25">
      <c r="G381" s="25" t="s">
        <v>71</v>
      </c>
      <c r="H381" s="15">
        <v>380</v>
      </c>
      <c r="I381" s="30">
        <v>0</v>
      </c>
      <c r="J381" s="33">
        <v>11</v>
      </c>
      <c r="K381" s="32">
        <v>15</v>
      </c>
      <c r="L381" s="33"/>
      <c r="M381" s="30" t="s">
        <v>886</v>
      </c>
      <c r="N381" s="33"/>
      <c r="O381" s="32" t="s">
        <v>886</v>
      </c>
    </row>
    <row r="382" spans="7:15" x14ac:dyDescent="0.25">
      <c r="G382" s="25" t="s">
        <v>71</v>
      </c>
      <c r="H382" s="15">
        <v>381</v>
      </c>
      <c r="I382" s="30">
        <v>0</v>
      </c>
      <c r="J382" s="33">
        <v>6</v>
      </c>
      <c r="K382" s="32">
        <v>19</v>
      </c>
      <c r="L382" s="33"/>
      <c r="M382" s="30"/>
      <c r="N382" s="33"/>
      <c r="O382" s="32" t="s">
        <v>887</v>
      </c>
    </row>
    <row r="383" spans="7:15" x14ac:dyDescent="0.25">
      <c r="G383" s="25" t="s">
        <v>71</v>
      </c>
      <c r="H383" s="15">
        <v>382</v>
      </c>
      <c r="I383" s="30">
        <v>0</v>
      </c>
      <c r="J383" s="33">
        <v>5</v>
      </c>
      <c r="K383" s="32">
        <v>20</v>
      </c>
      <c r="L383" s="33"/>
      <c r="M383" s="30"/>
      <c r="N383" s="33"/>
      <c r="O383" s="32" t="s">
        <v>887</v>
      </c>
    </row>
    <row r="384" spans="7:15" x14ac:dyDescent="0.25">
      <c r="G384" s="25" t="s">
        <v>71</v>
      </c>
      <c r="H384" s="15">
        <v>383</v>
      </c>
      <c r="I384" s="30">
        <v>4</v>
      </c>
      <c r="J384" s="33">
        <v>13</v>
      </c>
      <c r="K384" s="32">
        <v>11</v>
      </c>
      <c r="L384" s="33"/>
      <c r="M384" s="30"/>
      <c r="N384" s="33"/>
      <c r="O384" s="32" t="s">
        <v>887</v>
      </c>
    </row>
    <row r="385" spans="7:15" x14ac:dyDescent="0.25">
      <c r="G385" s="25" t="s">
        <v>71</v>
      </c>
      <c r="H385" s="15">
        <v>384</v>
      </c>
      <c r="I385" s="30">
        <v>0</v>
      </c>
      <c r="J385" s="33">
        <v>8</v>
      </c>
      <c r="K385" s="32">
        <v>17</v>
      </c>
      <c r="L385" s="33"/>
      <c r="M385" s="30"/>
      <c r="N385" s="33"/>
      <c r="O385" s="32" t="s">
        <v>887</v>
      </c>
    </row>
    <row r="386" spans="7:15" x14ac:dyDescent="0.25">
      <c r="G386" s="25" t="s">
        <v>71</v>
      </c>
      <c r="H386" s="15">
        <v>385</v>
      </c>
      <c r="I386" s="30">
        <v>0</v>
      </c>
      <c r="J386" s="33">
        <v>8</v>
      </c>
      <c r="K386" s="32">
        <v>17</v>
      </c>
      <c r="L386" s="33"/>
      <c r="M386" s="30"/>
      <c r="N386" s="33"/>
      <c r="O386" s="32" t="s">
        <v>887</v>
      </c>
    </row>
    <row r="387" spans="7:15" x14ac:dyDescent="0.25">
      <c r="G387" s="25" t="s">
        <v>71</v>
      </c>
      <c r="H387" s="15">
        <v>386</v>
      </c>
      <c r="I387" s="30">
        <v>0</v>
      </c>
      <c r="J387" s="33">
        <v>7</v>
      </c>
      <c r="K387" s="32">
        <v>18</v>
      </c>
      <c r="L387" s="33"/>
      <c r="M387" s="30"/>
      <c r="N387" s="33"/>
      <c r="O387" s="32" t="s">
        <v>887</v>
      </c>
    </row>
    <row r="388" spans="7:15" x14ac:dyDescent="0.25">
      <c r="G388" s="25" t="s">
        <v>71</v>
      </c>
      <c r="H388" s="15">
        <v>387</v>
      </c>
      <c r="I388" s="30">
        <v>1</v>
      </c>
      <c r="J388" s="33">
        <v>3</v>
      </c>
      <c r="K388" s="32">
        <v>22</v>
      </c>
      <c r="L388" s="33"/>
      <c r="M388" s="30"/>
      <c r="N388" s="33"/>
      <c r="O388" s="32" t="s">
        <v>887</v>
      </c>
    </row>
    <row r="389" spans="7:15" x14ac:dyDescent="0.25">
      <c r="G389" s="25" t="s">
        <v>71</v>
      </c>
      <c r="H389" s="15">
        <v>388</v>
      </c>
      <c r="I389" s="30">
        <v>1</v>
      </c>
      <c r="J389" s="33">
        <v>5</v>
      </c>
      <c r="K389" s="32">
        <v>20</v>
      </c>
      <c r="L389" s="33"/>
      <c r="M389" s="30"/>
      <c r="N389" s="33"/>
      <c r="O389" s="32" t="s">
        <v>887</v>
      </c>
    </row>
    <row r="390" spans="7:15" x14ac:dyDescent="0.25">
      <c r="G390" s="25" t="s">
        <v>71</v>
      </c>
      <c r="H390" s="15">
        <v>389</v>
      </c>
      <c r="I390" s="30">
        <v>10</v>
      </c>
      <c r="J390" s="33">
        <v>25</v>
      </c>
      <c r="K390" s="32">
        <v>1</v>
      </c>
      <c r="L390" s="33"/>
      <c r="M390" s="30" t="s">
        <v>886</v>
      </c>
      <c r="N390" s="33"/>
      <c r="O390" s="32" t="s">
        <v>887</v>
      </c>
    </row>
    <row r="391" spans="7:15" x14ac:dyDescent="0.25">
      <c r="G391" s="25" t="s">
        <v>71</v>
      </c>
      <c r="H391" s="15">
        <v>390</v>
      </c>
      <c r="I391" s="30">
        <v>3</v>
      </c>
      <c r="J391" s="33">
        <v>17</v>
      </c>
      <c r="K391" s="32">
        <v>8</v>
      </c>
      <c r="L391" s="33"/>
      <c r="M391" s="30"/>
      <c r="N391" s="33"/>
      <c r="O391" s="32" t="s">
        <v>887</v>
      </c>
    </row>
    <row r="392" spans="7:15" x14ac:dyDescent="0.25">
      <c r="G392" s="25" t="s">
        <v>71</v>
      </c>
      <c r="H392" s="15">
        <v>391</v>
      </c>
      <c r="I392" s="30">
        <v>2</v>
      </c>
      <c r="J392" s="33">
        <v>17</v>
      </c>
      <c r="K392" s="32">
        <v>8</v>
      </c>
      <c r="L392" s="33"/>
      <c r="M392" s="30"/>
      <c r="N392" s="33"/>
      <c r="O392" s="32" t="s">
        <v>887</v>
      </c>
    </row>
    <row r="393" spans="7:15" x14ac:dyDescent="0.25">
      <c r="G393" s="25" t="s">
        <v>71</v>
      </c>
      <c r="H393" s="15">
        <v>392</v>
      </c>
      <c r="I393" s="30">
        <v>2</v>
      </c>
      <c r="J393" s="33">
        <v>13</v>
      </c>
      <c r="K393" s="32">
        <v>12</v>
      </c>
      <c r="L393" s="33"/>
      <c r="M393" s="30"/>
      <c r="N393" s="33"/>
      <c r="O393" s="32" t="s">
        <v>887</v>
      </c>
    </row>
    <row r="394" spans="7:15" x14ac:dyDescent="0.25">
      <c r="G394" s="25" t="s">
        <v>71</v>
      </c>
      <c r="H394" s="15">
        <v>393</v>
      </c>
      <c r="I394" s="30">
        <v>3</v>
      </c>
      <c r="J394" s="33">
        <v>17</v>
      </c>
      <c r="K394" s="32">
        <v>8</v>
      </c>
      <c r="L394" s="33"/>
      <c r="M394" s="30"/>
      <c r="N394" s="33"/>
      <c r="O394" s="32" t="s">
        <v>886</v>
      </c>
    </row>
    <row r="395" spans="7:15" x14ac:dyDescent="0.25">
      <c r="G395" s="25" t="s">
        <v>71</v>
      </c>
      <c r="H395" s="15">
        <v>394</v>
      </c>
      <c r="I395" s="30">
        <v>2</v>
      </c>
      <c r="J395" s="33">
        <v>8</v>
      </c>
      <c r="K395" s="32">
        <v>17</v>
      </c>
      <c r="L395" s="33"/>
      <c r="M395" s="30"/>
      <c r="N395" s="33"/>
      <c r="O395" s="32" t="s">
        <v>887</v>
      </c>
    </row>
    <row r="396" spans="7:15" x14ac:dyDescent="0.25">
      <c r="G396" s="25" t="s">
        <v>71</v>
      </c>
      <c r="H396" s="15">
        <v>395</v>
      </c>
      <c r="I396" s="30">
        <v>1</v>
      </c>
      <c r="J396" s="33">
        <v>11</v>
      </c>
      <c r="K396" s="32">
        <v>13</v>
      </c>
      <c r="L396" s="33"/>
      <c r="M396" s="30"/>
      <c r="N396" s="33"/>
      <c r="O396" s="32" t="s">
        <v>887</v>
      </c>
    </row>
    <row r="397" spans="7:15" x14ac:dyDescent="0.25">
      <c r="G397" s="25" t="s">
        <v>71</v>
      </c>
      <c r="H397" s="15">
        <v>396</v>
      </c>
      <c r="I397" s="30">
        <v>0</v>
      </c>
      <c r="J397" s="33">
        <v>9</v>
      </c>
      <c r="K397" s="32">
        <v>15</v>
      </c>
      <c r="L397" s="33"/>
      <c r="M397" s="30"/>
      <c r="N397" s="33"/>
      <c r="O397" s="32" t="s">
        <v>887</v>
      </c>
    </row>
    <row r="398" spans="7:15" x14ac:dyDescent="0.25">
      <c r="G398" s="25" t="s">
        <v>71</v>
      </c>
      <c r="H398" s="15">
        <v>397</v>
      </c>
      <c r="I398" s="30">
        <v>4</v>
      </c>
      <c r="J398" s="33">
        <v>20</v>
      </c>
      <c r="K398" s="32">
        <v>5</v>
      </c>
      <c r="L398" s="33"/>
      <c r="M398" s="30"/>
      <c r="N398" s="33"/>
      <c r="O398" s="32" t="s">
        <v>886</v>
      </c>
    </row>
    <row r="399" spans="7:15" x14ac:dyDescent="0.25">
      <c r="G399" s="25" t="s">
        <v>71</v>
      </c>
      <c r="H399" s="15">
        <v>398</v>
      </c>
      <c r="I399" s="30">
        <v>1</v>
      </c>
      <c r="J399" s="33">
        <v>8</v>
      </c>
      <c r="K399" s="32">
        <v>17</v>
      </c>
      <c r="L399" s="33"/>
      <c r="M399" s="30"/>
      <c r="N399" s="33"/>
      <c r="O399" s="32" t="s">
        <v>887</v>
      </c>
    </row>
    <row r="400" spans="7:15" x14ac:dyDescent="0.25">
      <c r="G400" s="25" t="s">
        <v>71</v>
      </c>
      <c r="H400" s="15">
        <v>399</v>
      </c>
      <c r="I400" s="30">
        <v>3</v>
      </c>
      <c r="J400" s="33">
        <v>10</v>
      </c>
      <c r="K400" s="32">
        <v>15</v>
      </c>
      <c r="L400" s="33"/>
      <c r="M400" s="30"/>
      <c r="N400" s="33"/>
      <c r="O400" s="32" t="s">
        <v>887</v>
      </c>
    </row>
    <row r="401" spans="7:15" x14ac:dyDescent="0.25">
      <c r="G401" s="25" t="s">
        <v>71</v>
      </c>
      <c r="H401" s="15">
        <v>400</v>
      </c>
      <c r="I401" s="30">
        <v>0</v>
      </c>
      <c r="J401" s="33">
        <v>8</v>
      </c>
      <c r="K401" s="32">
        <v>17</v>
      </c>
      <c r="L401" s="33"/>
      <c r="M401" s="30"/>
      <c r="N401" s="33"/>
      <c r="O401" s="32" t="s">
        <v>887</v>
      </c>
    </row>
    <row r="402" spans="7:15" x14ac:dyDescent="0.25">
      <c r="G402" s="25" t="s">
        <v>71</v>
      </c>
      <c r="H402" s="15">
        <v>401</v>
      </c>
      <c r="I402" s="30">
        <v>5</v>
      </c>
      <c r="J402" s="33">
        <v>19</v>
      </c>
      <c r="K402" s="32">
        <v>6</v>
      </c>
      <c r="L402" s="33"/>
      <c r="M402" s="30"/>
      <c r="N402" s="33"/>
      <c r="O402" s="32" t="s">
        <v>887</v>
      </c>
    </row>
    <row r="403" spans="7:15" x14ac:dyDescent="0.25">
      <c r="G403" s="25" t="s">
        <v>71</v>
      </c>
      <c r="H403" s="15">
        <v>402</v>
      </c>
      <c r="I403" s="30">
        <v>1</v>
      </c>
      <c r="J403" s="33">
        <v>10</v>
      </c>
      <c r="K403" s="32">
        <v>15</v>
      </c>
      <c r="L403" s="33"/>
      <c r="M403" s="30"/>
      <c r="N403" s="33"/>
      <c r="O403" s="32" t="s">
        <v>887</v>
      </c>
    </row>
    <row r="404" spans="7:15" x14ac:dyDescent="0.25">
      <c r="G404" s="25" t="s">
        <v>71</v>
      </c>
      <c r="H404" s="15">
        <v>403</v>
      </c>
      <c r="I404" s="30">
        <v>3</v>
      </c>
      <c r="J404" s="33">
        <v>12</v>
      </c>
      <c r="K404" s="32">
        <v>13</v>
      </c>
      <c r="L404" s="33"/>
      <c r="M404" s="30"/>
      <c r="N404" s="33"/>
      <c r="O404" s="32" t="s">
        <v>887</v>
      </c>
    </row>
    <row r="405" spans="7:15" x14ac:dyDescent="0.25">
      <c r="G405" s="25" t="s">
        <v>71</v>
      </c>
      <c r="H405" s="15">
        <v>404</v>
      </c>
      <c r="I405" s="30">
        <v>0</v>
      </c>
      <c r="J405" s="33">
        <v>8</v>
      </c>
      <c r="K405" s="32">
        <v>17</v>
      </c>
      <c r="L405" s="33"/>
      <c r="M405" s="30"/>
      <c r="N405" s="33"/>
      <c r="O405" s="32" t="s">
        <v>887</v>
      </c>
    </row>
    <row r="406" spans="7:15" x14ac:dyDescent="0.25">
      <c r="G406" s="25" t="s">
        <v>71</v>
      </c>
      <c r="H406" s="15">
        <v>405</v>
      </c>
      <c r="I406" s="30">
        <v>6</v>
      </c>
      <c r="J406" s="33">
        <v>18</v>
      </c>
      <c r="K406" s="32">
        <v>7</v>
      </c>
      <c r="L406" s="33"/>
      <c r="M406" s="30"/>
      <c r="N406" s="33"/>
      <c r="O406" s="32" t="s">
        <v>887</v>
      </c>
    </row>
    <row r="407" spans="7:15" x14ac:dyDescent="0.25">
      <c r="G407" s="25" t="s">
        <v>71</v>
      </c>
      <c r="H407" s="15">
        <v>406</v>
      </c>
      <c r="I407" s="30">
        <v>3</v>
      </c>
      <c r="J407" s="33">
        <v>8</v>
      </c>
      <c r="K407" s="32">
        <v>17</v>
      </c>
      <c r="L407" s="33"/>
      <c r="M407" s="30"/>
      <c r="N407" s="33"/>
      <c r="O407" s="32" t="s">
        <v>887</v>
      </c>
    </row>
    <row r="408" spans="7:15" x14ac:dyDescent="0.25">
      <c r="G408" s="25" t="s">
        <v>71</v>
      </c>
      <c r="H408" s="15">
        <v>407</v>
      </c>
      <c r="I408" s="30">
        <v>1</v>
      </c>
      <c r="J408" s="33">
        <v>10</v>
      </c>
      <c r="K408" s="32">
        <v>14</v>
      </c>
      <c r="L408" s="33"/>
      <c r="M408" s="30"/>
      <c r="N408" s="33"/>
      <c r="O408" s="32" t="s">
        <v>887</v>
      </c>
    </row>
    <row r="409" spans="7:15" x14ac:dyDescent="0.25">
      <c r="G409" s="25" t="s">
        <v>71</v>
      </c>
      <c r="H409" s="15">
        <v>408</v>
      </c>
      <c r="I409" s="30">
        <v>2</v>
      </c>
      <c r="J409" s="33">
        <v>10</v>
      </c>
      <c r="K409" s="32">
        <v>14</v>
      </c>
      <c r="L409" s="33"/>
      <c r="M409" s="30"/>
      <c r="N409" s="33"/>
      <c r="O409" s="32" t="s">
        <v>887</v>
      </c>
    </row>
    <row r="410" spans="7:15" x14ac:dyDescent="0.25">
      <c r="G410" s="25" t="s">
        <v>71</v>
      </c>
      <c r="H410" s="15">
        <v>409</v>
      </c>
      <c r="I410" s="30">
        <v>3</v>
      </c>
      <c r="J410" s="33">
        <v>19</v>
      </c>
      <c r="K410" s="32">
        <v>7</v>
      </c>
      <c r="L410" s="33"/>
      <c r="M410" s="30" t="s">
        <v>886</v>
      </c>
      <c r="N410" s="33"/>
      <c r="O410" s="32" t="s">
        <v>886</v>
      </c>
    </row>
    <row r="411" spans="7:15" x14ac:dyDescent="0.25">
      <c r="G411" s="25" t="s">
        <v>71</v>
      </c>
      <c r="H411" s="15">
        <v>410</v>
      </c>
      <c r="I411" s="30">
        <v>2</v>
      </c>
      <c r="J411" s="33">
        <v>13</v>
      </c>
      <c r="K411" s="32">
        <v>12</v>
      </c>
      <c r="L411" s="33"/>
      <c r="M411" s="30"/>
      <c r="N411" s="33"/>
      <c r="O411" s="32" t="s">
        <v>887</v>
      </c>
    </row>
    <row r="412" spans="7:15" x14ac:dyDescent="0.25">
      <c r="G412" s="25" t="s">
        <v>71</v>
      </c>
      <c r="H412" s="15">
        <v>411</v>
      </c>
      <c r="I412" s="30">
        <v>1</v>
      </c>
      <c r="J412" s="33">
        <v>9</v>
      </c>
      <c r="K412" s="32">
        <v>16</v>
      </c>
      <c r="L412" s="33"/>
      <c r="M412" s="30"/>
      <c r="N412" s="33"/>
      <c r="O412" s="32" t="s">
        <v>886</v>
      </c>
    </row>
    <row r="413" spans="7:15" x14ac:dyDescent="0.25">
      <c r="G413" s="25" t="s">
        <v>71</v>
      </c>
      <c r="H413" s="15">
        <v>412</v>
      </c>
      <c r="I413" s="30">
        <v>0</v>
      </c>
      <c r="J413" s="33">
        <v>8</v>
      </c>
      <c r="K413" s="32">
        <v>17</v>
      </c>
      <c r="L413" s="33"/>
      <c r="M413" s="30"/>
      <c r="N413" s="33"/>
      <c r="O413" s="32" t="s">
        <v>887</v>
      </c>
    </row>
    <row r="414" spans="7:15" x14ac:dyDescent="0.25">
      <c r="G414" s="25" t="s">
        <v>71</v>
      </c>
      <c r="H414" s="15">
        <v>413</v>
      </c>
      <c r="I414" s="30">
        <v>4</v>
      </c>
      <c r="J414" s="33">
        <v>16</v>
      </c>
      <c r="K414" s="32">
        <v>9</v>
      </c>
      <c r="L414" s="33"/>
      <c r="M414" s="30"/>
      <c r="N414" s="33"/>
      <c r="O414" s="32" t="s">
        <v>886</v>
      </c>
    </row>
    <row r="415" spans="7:15" x14ac:dyDescent="0.25">
      <c r="G415" s="25" t="s">
        <v>71</v>
      </c>
      <c r="H415" s="15">
        <v>414</v>
      </c>
      <c r="I415" s="30">
        <v>5</v>
      </c>
      <c r="J415" s="33">
        <v>12</v>
      </c>
      <c r="K415" s="32">
        <v>13</v>
      </c>
      <c r="L415" s="33"/>
      <c r="M415" s="30"/>
      <c r="N415" s="33"/>
      <c r="O415" s="32" t="s">
        <v>887</v>
      </c>
    </row>
    <row r="416" spans="7:15" x14ac:dyDescent="0.25">
      <c r="G416" s="25" t="s">
        <v>71</v>
      </c>
      <c r="H416" s="15">
        <v>415</v>
      </c>
      <c r="I416" s="30">
        <v>3</v>
      </c>
      <c r="J416" s="33">
        <v>10</v>
      </c>
      <c r="K416" s="32">
        <v>15</v>
      </c>
      <c r="L416" s="33"/>
      <c r="M416" s="30"/>
      <c r="N416" s="33"/>
      <c r="O416" s="32" t="s">
        <v>887</v>
      </c>
    </row>
    <row r="417" spans="7:15" x14ac:dyDescent="0.25">
      <c r="G417" s="25" t="s">
        <v>71</v>
      </c>
      <c r="H417" s="15">
        <v>416</v>
      </c>
      <c r="I417" s="30">
        <v>5</v>
      </c>
      <c r="J417" s="33">
        <v>13</v>
      </c>
      <c r="K417" s="32">
        <v>12</v>
      </c>
      <c r="L417" s="33"/>
      <c r="M417" s="30"/>
      <c r="N417" s="33"/>
      <c r="O417" s="32" t="s">
        <v>887</v>
      </c>
    </row>
    <row r="418" spans="7:15" x14ac:dyDescent="0.25">
      <c r="G418" s="25" t="s">
        <v>71</v>
      </c>
      <c r="H418" s="15">
        <v>417</v>
      </c>
      <c r="I418" s="30">
        <v>5</v>
      </c>
      <c r="J418" s="33">
        <v>19</v>
      </c>
      <c r="K418" s="32">
        <v>6</v>
      </c>
      <c r="L418" s="33"/>
      <c r="M418" s="30"/>
      <c r="N418" s="33"/>
      <c r="O418" s="32" t="s">
        <v>887</v>
      </c>
    </row>
    <row r="419" spans="7:15" x14ac:dyDescent="0.25">
      <c r="G419" s="25" t="s">
        <v>71</v>
      </c>
      <c r="H419" s="15">
        <v>418</v>
      </c>
      <c r="I419" s="30">
        <v>1</v>
      </c>
      <c r="J419" s="33">
        <v>8</v>
      </c>
      <c r="K419" s="32">
        <v>17</v>
      </c>
      <c r="L419" s="33"/>
      <c r="M419" s="30"/>
      <c r="N419" s="33"/>
      <c r="O419" s="32" t="s">
        <v>887</v>
      </c>
    </row>
    <row r="420" spans="7:15" x14ac:dyDescent="0.25">
      <c r="G420" s="25" t="s">
        <v>71</v>
      </c>
      <c r="H420" s="15">
        <v>419</v>
      </c>
      <c r="I420" s="30">
        <v>0</v>
      </c>
      <c r="J420" s="33">
        <v>9</v>
      </c>
      <c r="K420" s="32">
        <v>16</v>
      </c>
      <c r="L420" s="33"/>
      <c r="M420" s="30"/>
      <c r="N420" s="33"/>
      <c r="O420" s="32" t="s">
        <v>887</v>
      </c>
    </row>
    <row r="421" spans="7:15" x14ac:dyDescent="0.25">
      <c r="G421" s="25" t="s">
        <v>71</v>
      </c>
      <c r="H421" s="15">
        <v>420</v>
      </c>
      <c r="I421" s="30">
        <v>0</v>
      </c>
      <c r="J421" s="33">
        <v>8</v>
      </c>
      <c r="K421" s="32">
        <v>17</v>
      </c>
      <c r="L421" s="33"/>
      <c r="M421" s="30"/>
      <c r="N421" s="33"/>
      <c r="O421" s="32" t="s">
        <v>886</v>
      </c>
    </row>
    <row r="422" spans="7:15" x14ac:dyDescent="0.25">
      <c r="G422" s="25" t="s">
        <v>71</v>
      </c>
      <c r="H422" s="15">
        <v>421</v>
      </c>
      <c r="I422" s="30">
        <v>0</v>
      </c>
      <c r="J422" s="33">
        <v>8</v>
      </c>
      <c r="K422" s="32">
        <v>17</v>
      </c>
      <c r="L422" s="33"/>
      <c r="M422" s="30"/>
      <c r="N422" s="33"/>
      <c r="O422" s="32" t="s">
        <v>887</v>
      </c>
    </row>
    <row r="423" spans="7:15" x14ac:dyDescent="0.25">
      <c r="G423" s="25" t="s">
        <v>71</v>
      </c>
      <c r="H423" s="15">
        <v>422</v>
      </c>
      <c r="I423" s="30">
        <v>0</v>
      </c>
      <c r="J423" s="33">
        <v>6</v>
      </c>
      <c r="K423" s="32">
        <v>19</v>
      </c>
      <c r="L423" s="33"/>
      <c r="M423" s="30"/>
      <c r="N423" s="33"/>
      <c r="O423" s="32" t="s">
        <v>887</v>
      </c>
    </row>
    <row r="424" spans="7:15" x14ac:dyDescent="0.25">
      <c r="G424" s="25" t="s">
        <v>71</v>
      </c>
      <c r="H424" s="15">
        <v>423</v>
      </c>
      <c r="I424" s="30">
        <v>0</v>
      </c>
      <c r="J424" s="33">
        <v>8</v>
      </c>
      <c r="K424" s="32">
        <v>16</v>
      </c>
      <c r="L424" s="33"/>
      <c r="M424" s="30"/>
      <c r="N424" s="33"/>
      <c r="O424" s="32" t="s">
        <v>886</v>
      </c>
    </row>
    <row r="425" spans="7:15" x14ac:dyDescent="0.25">
      <c r="G425" s="25" t="s">
        <v>71</v>
      </c>
      <c r="H425" s="15">
        <v>424</v>
      </c>
      <c r="I425" s="30">
        <v>0</v>
      </c>
      <c r="J425" s="33">
        <v>2</v>
      </c>
      <c r="K425" s="32">
        <v>23</v>
      </c>
      <c r="L425" s="33"/>
      <c r="M425" s="30"/>
      <c r="N425" s="33"/>
      <c r="O425" s="32" t="s">
        <v>887</v>
      </c>
    </row>
    <row r="426" spans="7:15" x14ac:dyDescent="0.25">
      <c r="G426" s="25" t="s">
        <v>71</v>
      </c>
      <c r="H426" s="15">
        <v>425</v>
      </c>
      <c r="I426" s="30">
        <v>1</v>
      </c>
      <c r="J426" s="33">
        <v>8</v>
      </c>
      <c r="K426" s="32">
        <v>17</v>
      </c>
      <c r="L426" s="33"/>
      <c r="M426" s="30"/>
      <c r="N426" s="33"/>
      <c r="O426" s="32" t="s">
        <v>886</v>
      </c>
    </row>
    <row r="427" spans="7:15" x14ac:dyDescent="0.25">
      <c r="G427" s="25" t="s">
        <v>71</v>
      </c>
      <c r="H427" s="15">
        <v>426</v>
      </c>
      <c r="I427" s="30">
        <v>1</v>
      </c>
      <c r="J427" s="33">
        <v>6</v>
      </c>
      <c r="K427" s="32">
        <v>19</v>
      </c>
      <c r="L427" s="33"/>
      <c r="M427" s="30"/>
      <c r="N427" s="33"/>
      <c r="O427" s="32" t="s">
        <v>887</v>
      </c>
    </row>
    <row r="428" spans="7:15" x14ac:dyDescent="0.25">
      <c r="G428" s="25" t="s">
        <v>71</v>
      </c>
      <c r="H428" s="15">
        <v>427</v>
      </c>
      <c r="I428" s="30">
        <v>2</v>
      </c>
      <c r="J428" s="33">
        <v>8</v>
      </c>
      <c r="K428" s="32">
        <v>16</v>
      </c>
      <c r="L428" s="33"/>
      <c r="M428" s="30"/>
      <c r="N428" s="33"/>
      <c r="O428" s="32" t="s">
        <v>887</v>
      </c>
    </row>
    <row r="429" spans="7:15" x14ac:dyDescent="0.25">
      <c r="G429" s="25" t="s">
        <v>71</v>
      </c>
      <c r="H429" s="15">
        <v>428</v>
      </c>
      <c r="I429" s="30">
        <v>2</v>
      </c>
      <c r="J429" s="33">
        <v>9</v>
      </c>
      <c r="K429" s="32">
        <v>15</v>
      </c>
      <c r="L429" s="33"/>
      <c r="M429" s="30"/>
      <c r="N429" s="33"/>
      <c r="O429" s="32" t="s">
        <v>887</v>
      </c>
    </row>
    <row r="430" spans="7:15" x14ac:dyDescent="0.25">
      <c r="G430" s="25" t="s">
        <v>71</v>
      </c>
      <c r="H430" s="15">
        <v>429</v>
      </c>
      <c r="I430" s="30">
        <v>0</v>
      </c>
      <c r="J430" s="33">
        <v>3</v>
      </c>
      <c r="K430" s="32">
        <v>22</v>
      </c>
      <c r="L430" s="33"/>
      <c r="M430" s="30"/>
      <c r="N430" s="33"/>
      <c r="O430" s="32" t="s">
        <v>887</v>
      </c>
    </row>
    <row r="431" spans="7:15" x14ac:dyDescent="0.25">
      <c r="G431" s="25" t="s">
        <v>71</v>
      </c>
      <c r="H431" s="15">
        <v>430</v>
      </c>
      <c r="I431" s="30">
        <v>0</v>
      </c>
      <c r="J431" s="33">
        <v>8</v>
      </c>
      <c r="K431" s="32">
        <v>17</v>
      </c>
      <c r="L431" s="33"/>
      <c r="M431" s="30"/>
      <c r="N431" s="33"/>
      <c r="O431" s="32" t="s">
        <v>886</v>
      </c>
    </row>
    <row r="432" spans="7:15" x14ac:dyDescent="0.25">
      <c r="G432" s="25" t="s">
        <v>71</v>
      </c>
      <c r="H432" s="15">
        <v>431</v>
      </c>
      <c r="I432" s="30">
        <v>0</v>
      </c>
      <c r="J432" s="33">
        <v>6</v>
      </c>
      <c r="K432" s="32">
        <v>19</v>
      </c>
      <c r="L432" s="33"/>
      <c r="M432" s="30"/>
      <c r="N432" s="33"/>
      <c r="O432" s="32" t="s">
        <v>887</v>
      </c>
    </row>
    <row r="433" spans="7:15" x14ac:dyDescent="0.25">
      <c r="G433" s="25" t="s">
        <v>71</v>
      </c>
      <c r="H433" s="15">
        <v>432</v>
      </c>
      <c r="I433" s="30">
        <v>2</v>
      </c>
      <c r="J433" s="33">
        <v>7</v>
      </c>
      <c r="K433" s="32">
        <v>18</v>
      </c>
      <c r="L433" s="33"/>
      <c r="M433" s="30"/>
      <c r="N433" s="33"/>
      <c r="O433" s="32" t="s">
        <v>887</v>
      </c>
    </row>
    <row r="434" spans="7:15" x14ac:dyDescent="0.25">
      <c r="G434" s="25" t="s">
        <v>71</v>
      </c>
      <c r="H434" s="15">
        <v>433</v>
      </c>
      <c r="I434" s="30">
        <v>0</v>
      </c>
      <c r="J434" s="33">
        <v>6</v>
      </c>
      <c r="K434" s="32">
        <v>19</v>
      </c>
      <c r="L434" s="33"/>
      <c r="M434" s="30"/>
      <c r="N434" s="33"/>
      <c r="O434" s="32" t="s">
        <v>887</v>
      </c>
    </row>
    <row r="435" spans="7:15" x14ac:dyDescent="0.25">
      <c r="G435" s="25" t="s">
        <v>71</v>
      </c>
      <c r="H435" s="15">
        <v>434</v>
      </c>
      <c r="I435" s="30">
        <v>0</v>
      </c>
      <c r="J435" s="33">
        <v>5</v>
      </c>
      <c r="K435" s="32">
        <v>19</v>
      </c>
      <c r="L435" s="33"/>
      <c r="M435" s="30"/>
      <c r="N435" s="33"/>
      <c r="O435" s="32" t="s">
        <v>887</v>
      </c>
    </row>
    <row r="436" spans="7:15" x14ac:dyDescent="0.25">
      <c r="G436" s="25" t="s">
        <v>71</v>
      </c>
      <c r="H436" s="15">
        <v>435</v>
      </c>
      <c r="I436" s="30">
        <v>1</v>
      </c>
      <c r="J436" s="33">
        <v>7</v>
      </c>
      <c r="K436" s="32">
        <v>17</v>
      </c>
      <c r="L436" s="33"/>
      <c r="M436" s="30"/>
      <c r="N436" s="33"/>
      <c r="O436" s="32" t="s">
        <v>887</v>
      </c>
    </row>
    <row r="437" spans="7:15" x14ac:dyDescent="0.25">
      <c r="G437" s="25" t="s">
        <v>71</v>
      </c>
      <c r="H437" s="15">
        <v>436</v>
      </c>
      <c r="I437" s="30">
        <v>0</v>
      </c>
      <c r="J437" s="33">
        <v>5</v>
      </c>
      <c r="K437" s="32">
        <v>20</v>
      </c>
      <c r="L437" s="33"/>
      <c r="M437" s="30"/>
      <c r="N437" s="33"/>
      <c r="O437" s="32" t="s">
        <v>887</v>
      </c>
    </row>
    <row r="438" spans="7:15" x14ac:dyDescent="0.25">
      <c r="G438" s="25" t="s">
        <v>71</v>
      </c>
      <c r="H438" s="15">
        <v>437</v>
      </c>
      <c r="I438" s="30">
        <v>2</v>
      </c>
      <c r="J438" s="33">
        <v>8</v>
      </c>
      <c r="K438" s="32">
        <v>17</v>
      </c>
      <c r="L438" s="33"/>
      <c r="M438" s="30"/>
      <c r="N438" s="33"/>
      <c r="O438" s="32" t="s">
        <v>887</v>
      </c>
    </row>
    <row r="439" spans="7:15" x14ac:dyDescent="0.25">
      <c r="G439" s="25" t="s">
        <v>71</v>
      </c>
      <c r="H439" s="15">
        <v>438</v>
      </c>
      <c r="I439" s="30">
        <v>1</v>
      </c>
      <c r="J439" s="33">
        <v>4</v>
      </c>
      <c r="K439" s="32">
        <v>21</v>
      </c>
      <c r="L439" s="33"/>
      <c r="M439" s="30"/>
      <c r="N439" s="33"/>
      <c r="O439" s="32" t="s">
        <v>887</v>
      </c>
    </row>
    <row r="440" spans="7:15" x14ac:dyDescent="0.25">
      <c r="G440" s="25" t="s">
        <v>71</v>
      </c>
      <c r="H440" s="15">
        <v>439</v>
      </c>
      <c r="I440" s="30">
        <v>1</v>
      </c>
      <c r="J440" s="33">
        <v>6</v>
      </c>
      <c r="K440" s="32">
        <v>19</v>
      </c>
      <c r="L440" s="33"/>
      <c r="M440" s="30"/>
      <c r="N440" s="33"/>
      <c r="O440" s="32" t="s">
        <v>886</v>
      </c>
    </row>
    <row r="441" spans="7:15" x14ac:dyDescent="0.25">
      <c r="G441" s="25" t="s">
        <v>71</v>
      </c>
      <c r="H441" s="15">
        <v>440</v>
      </c>
      <c r="I441" s="30">
        <v>1</v>
      </c>
      <c r="J441" s="33">
        <v>6</v>
      </c>
      <c r="K441" s="32">
        <v>19</v>
      </c>
      <c r="L441" s="33"/>
      <c r="M441" s="30"/>
      <c r="N441" s="33"/>
      <c r="O441" s="32" t="s">
        <v>887</v>
      </c>
    </row>
    <row r="442" spans="7:15" x14ac:dyDescent="0.25">
      <c r="G442" s="25" t="s">
        <v>71</v>
      </c>
      <c r="H442" s="15">
        <v>441</v>
      </c>
      <c r="I442" s="30">
        <v>0</v>
      </c>
      <c r="J442" s="33">
        <v>2</v>
      </c>
      <c r="K442" s="32">
        <v>23</v>
      </c>
      <c r="L442" s="33"/>
      <c r="M442" s="30"/>
      <c r="N442" s="33"/>
      <c r="O442" s="32" t="s">
        <v>887</v>
      </c>
    </row>
    <row r="443" spans="7:15" x14ac:dyDescent="0.25">
      <c r="G443" s="25" t="s">
        <v>71</v>
      </c>
      <c r="H443" s="15">
        <v>442</v>
      </c>
      <c r="I443" s="30">
        <v>0</v>
      </c>
      <c r="J443" s="33">
        <v>6</v>
      </c>
      <c r="K443" s="32">
        <v>19</v>
      </c>
      <c r="L443" s="33"/>
      <c r="M443" s="30"/>
      <c r="N443" s="33"/>
      <c r="O443" s="32" t="s">
        <v>887</v>
      </c>
    </row>
    <row r="444" spans="7:15" x14ac:dyDescent="0.25">
      <c r="G444" s="25" t="s">
        <v>71</v>
      </c>
      <c r="H444" s="15">
        <v>443</v>
      </c>
      <c r="I444" s="30">
        <v>1</v>
      </c>
      <c r="J444" s="33">
        <v>10</v>
      </c>
      <c r="K444" s="32">
        <v>15</v>
      </c>
      <c r="L444" s="33"/>
      <c r="M444" s="30"/>
      <c r="N444" s="33"/>
      <c r="O444" s="32" t="s">
        <v>887</v>
      </c>
    </row>
    <row r="445" spans="7:15" x14ac:dyDescent="0.25">
      <c r="G445" s="25" t="s">
        <v>71</v>
      </c>
      <c r="H445" s="15">
        <v>444</v>
      </c>
      <c r="I445" s="30">
        <v>0</v>
      </c>
      <c r="J445" s="33">
        <v>2</v>
      </c>
      <c r="K445" s="32">
        <v>23</v>
      </c>
      <c r="L445" s="33"/>
      <c r="M445" s="30"/>
      <c r="N445" s="33"/>
      <c r="O445" s="32" t="s">
        <v>887</v>
      </c>
    </row>
    <row r="446" spans="7:15" x14ac:dyDescent="0.25">
      <c r="G446" s="25" t="s">
        <v>71</v>
      </c>
      <c r="H446" s="15">
        <v>445</v>
      </c>
      <c r="I446" s="30">
        <v>0</v>
      </c>
      <c r="J446" s="33">
        <v>5</v>
      </c>
      <c r="K446" s="32">
        <v>20</v>
      </c>
      <c r="L446" s="33"/>
      <c r="M446" s="30"/>
      <c r="N446" s="33"/>
      <c r="O446" s="32" t="s">
        <v>887</v>
      </c>
    </row>
    <row r="447" spans="7:15" x14ac:dyDescent="0.25">
      <c r="G447" s="25" t="s">
        <v>71</v>
      </c>
      <c r="H447" s="15">
        <v>446</v>
      </c>
      <c r="I447" s="30">
        <v>13</v>
      </c>
      <c r="J447" s="33">
        <v>23</v>
      </c>
      <c r="K447" s="32">
        <v>4</v>
      </c>
      <c r="L447" s="33"/>
      <c r="M447" s="30" t="s">
        <v>887</v>
      </c>
      <c r="N447" s="33"/>
      <c r="O447" s="32" t="s">
        <v>887</v>
      </c>
    </row>
    <row r="448" spans="7:15" x14ac:dyDescent="0.25">
      <c r="G448" s="25" t="s">
        <v>71</v>
      </c>
      <c r="H448" s="15">
        <v>447</v>
      </c>
      <c r="I448" s="30">
        <v>8</v>
      </c>
      <c r="J448" s="33">
        <v>19</v>
      </c>
      <c r="K448" s="32">
        <v>6</v>
      </c>
      <c r="L448" s="33"/>
      <c r="M448" s="30"/>
      <c r="N448" s="33"/>
      <c r="O448" s="32" t="s">
        <v>886</v>
      </c>
    </row>
    <row r="449" spans="7:15" x14ac:dyDescent="0.25">
      <c r="G449" s="25" t="s">
        <v>71</v>
      </c>
      <c r="H449" s="15">
        <v>448</v>
      </c>
      <c r="I449" s="30">
        <v>8</v>
      </c>
      <c r="J449" s="33">
        <v>18</v>
      </c>
      <c r="K449" s="32">
        <v>7</v>
      </c>
      <c r="L449" s="33"/>
      <c r="M449" s="30"/>
      <c r="N449" s="33"/>
      <c r="O449" s="32" t="s">
        <v>887</v>
      </c>
    </row>
    <row r="450" spans="7:15" x14ac:dyDescent="0.25">
      <c r="G450" s="25" t="s">
        <v>71</v>
      </c>
      <c r="H450" s="15">
        <v>449</v>
      </c>
      <c r="I450" s="30">
        <v>11</v>
      </c>
      <c r="J450" s="33">
        <v>19</v>
      </c>
      <c r="K450" s="32">
        <v>6</v>
      </c>
      <c r="L450" s="33"/>
      <c r="M450" s="30"/>
      <c r="N450" s="33"/>
      <c r="O450" s="32" t="s">
        <v>887</v>
      </c>
    </row>
    <row r="451" spans="7:15" x14ac:dyDescent="0.25">
      <c r="G451" s="25" t="s">
        <v>71</v>
      </c>
      <c r="H451" s="15">
        <v>450</v>
      </c>
      <c r="I451" s="30">
        <v>7</v>
      </c>
      <c r="J451" s="33">
        <v>15</v>
      </c>
      <c r="K451" s="32">
        <v>10</v>
      </c>
      <c r="L451" s="33"/>
      <c r="M451" s="30"/>
      <c r="N451" s="33"/>
      <c r="O451" s="32" t="s">
        <v>887</v>
      </c>
    </row>
    <row r="452" spans="7:15" x14ac:dyDescent="0.25">
      <c r="G452" s="25" t="s">
        <v>71</v>
      </c>
      <c r="H452" s="15">
        <v>451</v>
      </c>
      <c r="I452" s="30">
        <v>16</v>
      </c>
      <c r="J452" s="33">
        <v>24</v>
      </c>
      <c r="K452" s="32">
        <v>2</v>
      </c>
      <c r="L452" s="33"/>
      <c r="M452" s="30" t="s">
        <v>886</v>
      </c>
      <c r="N452" s="33"/>
      <c r="O452" s="32" t="s">
        <v>886</v>
      </c>
    </row>
    <row r="453" spans="7:15" x14ac:dyDescent="0.25">
      <c r="G453" s="25" t="s">
        <v>71</v>
      </c>
      <c r="H453" s="15">
        <v>452</v>
      </c>
      <c r="I453" s="30">
        <v>6</v>
      </c>
      <c r="J453" s="33">
        <v>14</v>
      </c>
      <c r="K453" s="32">
        <v>11</v>
      </c>
      <c r="L453" s="33"/>
      <c r="M453" s="30"/>
      <c r="N453" s="33"/>
      <c r="O453" s="32" t="s">
        <v>886</v>
      </c>
    </row>
    <row r="454" spans="7:15" x14ac:dyDescent="0.25">
      <c r="G454" s="25" t="s">
        <v>71</v>
      </c>
      <c r="H454" s="15">
        <v>453</v>
      </c>
      <c r="I454" s="30">
        <v>7</v>
      </c>
      <c r="J454" s="33">
        <v>21</v>
      </c>
      <c r="K454" s="32">
        <v>4</v>
      </c>
      <c r="L454" s="33"/>
      <c r="M454" s="30"/>
      <c r="N454" s="33"/>
      <c r="O454" s="32" t="s">
        <v>887</v>
      </c>
    </row>
    <row r="455" spans="7:15" x14ac:dyDescent="0.25">
      <c r="G455" s="25" t="s">
        <v>71</v>
      </c>
      <c r="H455" s="15">
        <v>454</v>
      </c>
      <c r="I455" s="30">
        <v>7</v>
      </c>
      <c r="J455" s="33">
        <v>13</v>
      </c>
      <c r="K455" s="32">
        <v>12</v>
      </c>
      <c r="L455" s="33"/>
      <c r="M455" s="30"/>
      <c r="N455" s="33"/>
      <c r="O455" s="32" t="s">
        <v>887</v>
      </c>
    </row>
    <row r="456" spans="7:15" x14ac:dyDescent="0.25">
      <c r="G456" s="25" t="s">
        <v>71</v>
      </c>
      <c r="H456" s="15">
        <v>455</v>
      </c>
      <c r="I456" s="30">
        <v>2</v>
      </c>
      <c r="J456" s="33">
        <v>14</v>
      </c>
      <c r="K456" s="32">
        <v>11</v>
      </c>
      <c r="L456" s="33"/>
      <c r="M456" s="30"/>
      <c r="N456" s="33"/>
      <c r="O456" s="32" t="s">
        <v>886</v>
      </c>
    </row>
    <row r="457" spans="7:15" x14ac:dyDescent="0.25">
      <c r="G457" s="25" t="s">
        <v>71</v>
      </c>
      <c r="H457" s="15">
        <v>456</v>
      </c>
      <c r="I457" s="30">
        <v>1</v>
      </c>
      <c r="J457" s="33">
        <v>14</v>
      </c>
      <c r="K457" s="32">
        <v>11</v>
      </c>
      <c r="L457" s="33"/>
      <c r="M457" s="30"/>
      <c r="N457" s="33"/>
      <c r="O457" s="32" t="s">
        <v>886</v>
      </c>
    </row>
    <row r="458" spans="7:15" x14ac:dyDescent="0.25">
      <c r="G458" s="25" t="s">
        <v>71</v>
      </c>
      <c r="H458" s="15">
        <v>457</v>
      </c>
      <c r="I458" s="30">
        <v>2</v>
      </c>
      <c r="J458" s="33">
        <v>15</v>
      </c>
      <c r="K458" s="32">
        <v>11</v>
      </c>
      <c r="L458" s="33"/>
      <c r="M458" s="30" t="s">
        <v>886</v>
      </c>
      <c r="N458" s="33"/>
      <c r="O458" s="32" t="s">
        <v>887</v>
      </c>
    </row>
    <row r="459" spans="7:15" x14ac:dyDescent="0.25">
      <c r="G459" s="25" t="s">
        <v>71</v>
      </c>
      <c r="H459" s="15">
        <v>458</v>
      </c>
      <c r="I459" s="30">
        <v>1</v>
      </c>
      <c r="J459" s="33">
        <v>11</v>
      </c>
      <c r="K459" s="32">
        <v>14</v>
      </c>
      <c r="L459" s="33"/>
      <c r="M459" s="30"/>
      <c r="N459" s="33"/>
      <c r="O459" s="32" t="s">
        <v>887</v>
      </c>
    </row>
    <row r="460" spans="7:15" x14ac:dyDescent="0.25">
      <c r="G460" s="25" t="s">
        <v>71</v>
      </c>
      <c r="H460" s="15">
        <v>459</v>
      </c>
      <c r="I460" s="30">
        <v>8</v>
      </c>
      <c r="J460" s="33">
        <v>20</v>
      </c>
      <c r="K460" s="32">
        <v>5</v>
      </c>
      <c r="L460" s="33"/>
      <c r="M460" s="30"/>
      <c r="N460" s="33"/>
      <c r="O460" s="32" t="s">
        <v>887</v>
      </c>
    </row>
    <row r="461" spans="7:15" x14ac:dyDescent="0.25">
      <c r="G461" s="25" t="s">
        <v>71</v>
      </c>
      <c r="H461" s="15">
        <v>460</v>
      </c>
      <c r="I461" s="30">
        <v>0</v>
      </c>
      <c r="J461" s="33">
        <v>13</v>
      </c>
      <c r="K461" s="32">
        <v>12</v>
      </c>
      <c r="L461" s="33"/>
      <c r="M461" s="30"/>
      <c r="N461" s="33"/>
      <c r="O461" s="32" t="s">
        <v>887</v>
      </c>
    </row>
    <row r="462" spans="7:15" x14ac:dyDescent="0.25">
      <c r="G462" s="25" t="s">
        <v>71</v>
      </c>
      <c r="H462" s="15">
        <v>461</v>
      </c>
      <c r="I462" s="30">
        <v>0</v>
      </c>
      <c r="J462" s="33">
        <v>10</v>
      </c>
      <c r="K462" s="32">
        <v>15</v>
      </c>
      <c r="L462" s="33"/>
      <c r="M462" s="30"/>
      <c r="N462" s="33"/>
      <c r="O462" s="32" t="s">
        <v>887</v>
      </c>
    </row>
    <row r="463" spans="7:15" x14ac:dyDescent="0.25">
      <c r="G463" s="25" t="s">
        <v>71</v>
      </c>
      <c r="H463" s="15">
        <v>462</v>
      </c>
      <c r="I463" s="30">
        <v>0</v>
      </c>
      <c r="J463" s="33">
        <v>9</v>
      </c>
      <c r="K463" s="32">
        <v>16</v>
      </c>
      <c r="L463" s="33"/>
      <c r="M463" s="30"/>
      <c r="N463" s="33"/>
      <c r="O463" s="32" t="s">
        <v>886</v>
      </c>
    </row>
    <row r="464" spans="7:15" x14ac:dyDescent="0.25">
      <c r="G464" s="25" t="s">
        <v>71</v>
      </c>
      <c r="H464" s="15">
        <v>463</v>
      </c>
      <c r="I464" s="30">
        <v>4</v>
      </c>
      <c r="J464" s="33">
        <v>15</v>
      </c>
      <c r="K464" s="32">
        <v>10</v>
      </c>
      <c r="L464" s="33"/>
      <c r="M464" s="30"/>
      <c r="N464" s="33"/>
      <c r="O464" s="32" t="s">
        <v>887</v>
      </c>
    </row>
    <row r="465" spans="7:15" x14ac:dyDescent="0.25">
      <c r="G465" s="25" t="s">
        <v>71</v>
      </c>
      <c r="H465" s="15">
        <v>464</v>
      </c>
      <c r="I465" s="30">
        <v>0</v>
      </c>
      <c r="J465" s="33">
        <v>4</v>
      </c>
      <c r="K465" s="32">
        <v>21</v>
      </c>
      <c r="L465" s="33"/>
      <c r="M465" s="30"/>
      <c r="N465" s="33"/>
      <c r="O465" s="32" t="s">
        <v>887</v>
      </c>
    </row>
    <row r="466" spans="7:15" x14ac:dyDescent="0.25">
      <c r="G466" s="25" t="s">
        <v>71</v>
      </c>
      <c r="H466" s="15">
        <v>465</v>
      </c>
      <c r="I466" s="30">
        <v>3</v>
      </c>
      <c r="J466" s="33">
        <v>12</v>
      </c>
      <c r="K466" s="32">
        <v>13</v>
      </c>
      <c r="L466" s="33"/>
      <c r="M466" s="30"/>
      <c r="N466" s="33"/>
      <c r="O466" s="32" t="s">
        <v>887</v>
      </c>
    </row>
    <row r="467" spans="7:15" x14ac:dyDescent="0.25">
      <c r="G467" s="25" t="s">
        <v>71</v>
      </c>
      <c r="H467" s="15">
        <v>466</v>
      </c>
      <c r="I467" s="30">
        <v>3</v>
      </c>
      <c r="J467" s="33">
        <v>9</v>
      </c>
      <c r="K467" s="32">
        <v>16</v>
      </c>
      <c r="L467" s="33"/>
      <c r="M467" s="30"/>
      <c r="N467" s="33"/>
      <c r="O467" s="32" t="s">
        <v>887</v>
      </c>
    </row>
    <row r="468" spans="7:15" x14ac:dyDescent="0.25">
      <c r="G468" s="25" t="s">
        <v>71</v>
      </c>
      <c r="H468" s="15">
        <v>467</v>
      </c>
      <c r="I468" s="30">
        <v>8</v>
      </c>
      <c r="J468" s="33">
        <v>24</v>
      </c>
      <c r="K468" s="32">
        <v>2</v>
      </c>
      <c r="L468" s="33"/>
      <c r="M468" s="30" t="s">
        <v>886</v>
      </c>
      <c r="N468" s="33"/>
      <c r="O468" s="32" t="s">
        <v>886</v>
      </c>
    </row>
    <row r="469" spans="7:15" x14ac:dyDescent="0.25">
      <c r="G469" s="25" t="s">
        <v>71</v>
      </c>
      <c r="H469" s="15">
        <v>468</v>
      </c>
      <c r="I469" s="30">
        <v>5</v>
      </c>
      <c r="J469" s="33">
        <v>16</v>
      </c>
      <c r="K469" s="32">
        <v>9</v>
      </c>
      <c r="L469" s="33"/>
      <c r="M469" s="30"/>
      <c r="N469" s="33"/>
      <c r="O469" s="32" t="s">
        <v>887</v>
      </c>
    </row>
    <row r="470" spans="7:15" x14ac:dyDescent="0.25">
      <c r="G470" s="25" t="s">
        <v>71</v>
      </c>
      <c r="H470" s="15">
        <v>469</v>
      </c>
      <c r="I470" s="30">
        <v>5</v>
      </c>
      <c r="J470" s="33">
        <v>18</v>
      </c>
      <c r="K470" s="32">
        <v>7</v>
      </c>
      <c r="L470" s="33"/>
      <c r="M470" s="30"/>
      <c r="N470" s="33"/>
      <c r="O470" s="32" t="s">
        <v>886</v>
      </c>
    </row>
    <row r="471" spans="7:15" x14ac:dyDescent="0.25">
      <c r="G471" s="25" t="s">
        <v>71</v>
      </c>
      <c r="H471" s="15">
        <v>470</v>
      </c>
      <c r="I471" s="30">
        <v>4</v>
      </c>
      <c r="J471" s="33">
        <v>11</v>
      </c>
      <c r="K471" s="32">
        <v>14</v>
      </c>
      <c r="L471" s="33"/>
      <c r="M471" s="30"/>
      <c r="N471" s="33"/>
      <c r="O471" s="32" t="s">
        <v>887</v>
      </c>
    </row>
    <row r="472" spans="7:15" x14ac:dyDescent="0.25">
      <c r="G472" s="25" t="s">
        <v>71</v>
      </c>
      <c r="H472" s="15">
        <v>471</v>
      </c>
      <c r="I472" s="30">
        <v>8</v>
      </c>
      <c r="J472" s="33">
        <v>17</v>
      </c>
      <c r="K472" s="32">
        <v>8</v>
      </c>
      <c r="L472" s="33"/>
      <c r="M472" s="30"/>
      <c r="N472" s="33"/>
      <c r="O472" s="32" t="s">
        <v>887</v>
      </c>
    </row>
    <row r="473" spans="7:15" x14ac:dyDescent="0.25">
      <c r="G473" s="25" t="s">
        <v>71</v>
      </c>
      <c r="H473" s="15">
        <v>472</v>
      </c>
      <c r="I473" s="30">
        <v>4</v>
      </c>
      <c r="J473" s="33">
        <v>12</v>
      </c>
      <c r="K473" s="32">
        <v>13</v>
      </c>
      <c r="L473" s="33"/>
      <c r="M473" s="30"/>
      <c r="N473" s="33"/>
      <c r="O473" s="32" t="s">
        <v>887</v>
      </c>
    </row>
    <row r="474" spans="7:15" x14ac:dyDescent="0.25">
      <c r="G474" s="25" t="s">
        <v>71</v>
      </c>
      <c r="H474" s="15">
        <v>473</v>
      </c>
      <c r="I474" s="30">
        <v>5</v>
      </c>
      <c r="J474" s="33">
        <v>14</v>
      </c>
      <c r="K474" s="32">
        <v>11</v>
      </c>
      <c r="L474" s="33"/>
      <c r="M474" s="30"/>
      <c r="N474" s="33"/>
      <c r="O474" s="32" t="s">
        <v>887</v>
      </c>
    </row>
    <row r="475" spans="7:15" x14ac:dyDescent="0.25">
      <c r="G475" s="25" t="s">
        <v>71</v>
      </c>
      <c r="H475" s="15">
        <v>474</v>
      </c>
      <c r="I475" s="30">
        <v>3</v>
      </c>
      <c r="J475" s="33">
        <v>10</v>
      </c>
      <c r="K475" s="32">
        <v>15</v>
      </c>
      <c r="L475" s="33"/>
      <c r="M475" s="30"/>
      <c r="N475" s="33"/>
      <c r="O475" s="32" t="s">
        <v>887</v>
      </c>
    </row>
    <row r="476" spans="7:15" x14ac:dyDescent="0.25">
      <c r="G476" s="25" t="s">
        <v>71</v>
      </c>
      <c r="H476" s="15">
        <v>475</v>
      </c>
      <c r="I476" s="30">
        <v>0</v>
      </c>
      <c r="J476" s="33">
        <v>6</v>
      </c>
      <c r="K476" s="32">
        <v>19</v>
      </c>
      <c r="L476" s="33"/>
      <c r="M476" s="30"/>
      <c r="N476" s="33"/>
      <c r="O476" s="32" t="s">
        <v>887</v>
      </c>
    </row>
    <row r="477" spans="7:15" x14ac:dyDescent="0.25">
      <c r="G477" s="25" t="s">
        <v>71</v>
      </c>
      <c r="H477" s="15">
        <v>476</v>
      </c>
      <c r="I477" s="30">
        <v>0</v>
      </c>
      <c r="J477" s="33">
        <v>10</v>
      </c>
      <c r="K477" s="32">
        <v>15</v>
      </c>
      <c r="L477" s="33"/>
      <c r="M477" s="30"/>
      <c r="N477" s="33"/>
      <c r="O477" s="32" t="s">
        <v>887</v>
      </c>
    </row>
    <row r="478" spans="7:15" x14ac:dyDescent="0.25">
      <c r="G478" s="25" t="s">
        <v>71</v>
      </c>
      <c r="H478" s="15">
        <v>477</v>
      </c>
      <c r="I478" s="30">
        <v>0</v>
      </c>
      <c r="J478" s="33">
        <v>15</v>
      </c>
      <c r="K478" s="32">
        <v>10</v>
      </c>
      <c r="L478" s="33"/>
      <c r="M478" s="30"/>
      <c r="N478" s="33"/>
      <c r="O478" s="32" t="s">
        <v>887</v>
      </c>
    </row>
    <row r="479" spans="7:15" x14ac:dyDescent="0.25">
      <c r="G479" s="25" t="s">
        <v>71</v>
      </c>
      <c r="H479" s="15">
        <v>478</v>
      </c>
      <c r="I479" s="30">
        <v>0</v>
      </c>
      <c r="J479" s="33">
        <v>10</v>
      </c>
      <c r="K479" s="32">
        <v>15</v>
      </c>
      <c r="L479" s="33"/>
      <c r="M479" s="30"/>
      <c r="N479" s="33"/>
      <c r="O479" s="32" t="s">
        <v>887</v>
      </c>
    </row>
    <row r="480" spans="7:15" x14ac:dyDescent="0.25">
      <c r="G480" s="25" t="s">
        <v>71</v>
      </c>
      <c r="H480" s="15">
        <v>479</v>
      </c>
      <c r="I480" s="30">
        <v>7</v>
      </c>
      <c r="J480" s="33">
        <v>20</v>
      </c>
      <c r="K480" s="32">
        <v>5</v>
      </c>
      <c r="L480" s="33"/>
      <c r="M480" s="30"/>
      <c r="N480" s="33"/>
      <c r="O480" s="32" t="s">
        <v>886</v>
      </c>
    </row>
    <row r="481" spans="7:15" x14ac:dyDescent="0.25">
      <c r="G481" s="25" t="s">
        <v>71</v>
      </c>
      <c r="H481" s="15">
        <v>480</v>
      </c>
      <c r="I481" s="30">
        <v>2</v>
      </c>
      <c r="J481" s="33">
        <v>13</v>
      </c>
      <c r="K481" s="32">
        <v>12</v>
      </c>
      <c r="L481" s="33"/>
      <c r="M481" s="30"/>
      <c r="N481" s="33"/>
      <c r="O481" s="32" t="s">
        <v>886</v>
      </c>
    </row>
    <row r="482" spans="7:15" x14ac:dyDescent="0.25">
      <c r="G482" s="25" t="s">
        <v>71</v>
      </c>
      <c r="H482" s="15">
        <v>481</v>
      </c>
      <c r="I482" s="30">
        <v>3</v>
      </c>
      <c r="J482" s="33">
        <v>15</v>
      </c>
      <c r="K482" s="32">
        <v>10</v>
      </c>
      <c r="L482" s="33"/>
      <c r="M482" s="30"/>
      <c r="N482" s="33"/>
      <c r="O482" s="32" t="s">
        <v>887</v>
      </c>
    </row>
    <row r="483" spans="7:15" x14ac:dyDescent="0.25">
      <c r="G483" s="25" t="s">
        <v>71</v>
      </c>
      <c r="H483" s="15">
        <v>482</v>
      </c>
      <c r="I483" s="30">
        <v>3</v>
      </c>
      <c r="J483" s="33">
        <v>12</v>
      </c>
      <c r="K483" s="32">
        <v>13</v>
      </c>
      <c r="L483" s="33"/>
      <c r="M483" s="30"/>
      <c r="N483" s="33"/>
      <c r="O483" s="32" t="s">
        <v>887</v>
      </c>
    </row>
    <row r="484" spans="7:15" x14ac:dyDescent="0.25">
      <c r="G484" s="25" t="s">
        <v>71</v>
      </c>
      <c r="H484" s="15">
        <v>483</v>
      </c>
      <c r="I484" s="30">
        <v>8</v>
      </c>
      <c r="J484" s="33">
        <v>23</v>
      </c>
      <c r="K484" s="32">
        <v>3</v>
      </c>
      <c r="L484" s="33"/>
      <c r="M484" s="30" t="s">
        <v>886</v>
      </c>
      <c r="N484" s="33"/>
      <c r="O484" s="32" t="s">
        <v>886</v>
      </c>
    </row>
    <row r="485" spans="7:15" x14ac:dyDescent="0.25">
      <c r="G485" s="25" t="s">
        <v>71</v>
      </c>
      <c r="H485" s="15">
        <v>484</v>
      </c>
      <c r="I485" s="30">
        <v>5</v>
      </c>
      <c r="J485" s="33">
        <v>13</v>
      </c>
      <c r="K485" s="32">
        <v>12</v>
      </c>
      <c r="L485" s="33"/>
      <c r="M485" s="30"/>
      <c r="N485" s="33"/>
      <c r="O485" s="32" t="s">
        <v>887</v>
      </c>
    </row>
    <row r="486" spans="7:15" x14ac:dyDescent="0.25">
      <c r="G486" s="25" t="s">
        <v>71</v>
      </c>
      <c r="H486" s="15">
        <v>485</v>
      </c>
      <c r="I486" s="30">
        <v>10</v>
      </c>
      <c r="J486" s="33">
        <v>18</v>
      </c>
      <c r="K486" s="32">
        <v>7</v>
      </c>
      <c r="L486" s="33"/>
      <c r="M486" s="30"/>
      <c r="N486" s="33"/>
      <c r="O486" s="32" t="s">
        <v>887</v>
      </c>
    </row>
    <row r="487" spans="7:15" x14ac:dyDescent="0.25">
      <c r="G487" s="25" t="s">
        <v>71</v>
      </c>
      <c r="H487" s="15">
        <v>486</v>
      </c>
      <c r="I487" s="30">
        <v>4</v>
      </c>
      <c r="J487" s="33">
        <v>13</v>
      </c>
      <c r="K487" s="32">
        <v>12</v>
      </c>
      <c r="L487" s="33"/>
      <c r="M487" s="30"/>
      <c r="N487" s="33"/>
      <c r="O487" s="32" t="s">
        <v>887</v>
      </c>
    </row>
    <row r="488" spans="7:15" x14ac:dyDescent="0.25">
      <c r="G488" s="25" t="s">
        <v>71</v>
      </c>
      <c r="H488" s="15">
        <v>487</v>
      </c>
      <c r="I488" s="30">
        <v>10</v>
      </c>
      <c r="J488" s="33">
        <v>20</v>
      </c>
      <c r="K488" s="32">
        <v>6</v>
      </c>
      <c r="L488" s="33"/>
      <c r="M488" s="30" t="s">
        <v>886</v>
      </c>
      <c r="N488" s="33"/>
      <c r="O488" s="32" t="s">
        <v>886</v>
      </c>
    </row>
    <row r="489" spans="7:15" x14ac:dyDescent="0.25">
      <c r="G489" s="25" t="s">
        <v>71</v>
      </c>
      <c r="H489" s="15">
        <v>488</v>
      </c>
      <c r="I489" s="30">
        <v>5</v>
      </c>
      <c r="J489" s="33">
        <v>12</v>
      </c>
      <c r="K489" s="32">
        <v>13</v>
      </c>
      <c r="L489" s="33"/>
      <c r="M489" s="30"/>
      <c r="N489" s="33"/>
      <c r="O489" s="32" t="s">
        <v>887</v>
      </c>
    </row>
    <row r="490" spans="7:15" x14ac:dyDescent="0.25">
      <c r="G490" s="25" t="s">
        <v>71</v>
      </c>
      <c r="H490" s="15">
        <v>489</v>
      </c>
      <c r="I490" s="30">
        <v>8</v>
      </c>
      <c r="J490" s="33">
        <v>20</v>
      </c>
      <c r="K490" s="32">
        <v>5</v>
      </c>
      <c r="L490" s="33"/>
      <c r="M490" s="30"/>
      <c r="N490" s="33"/>
      <c r="O490" s="32" t="s">
        <v>886</v>
      </c>
    </row>
    <row r="491" spans="7:15" x14ac:dyDescent="0.25">
      <c r="G491" s="25" t="s">
        <v>71</v>
      </c>
      <c r="H491" s="15">
        <v>490</v>
      </c>
      <c r="I491" s="30">
        <v>2</v>
      </c>
      <c r="J491" s="33">
        <v>15</v>
      </c>
      <c r="K491" s="32">
        <v>10</v>
      </c>
      <c r="L491" s="33"/>
      <c r="M491" s="30"/>
      <c r="N491" s="33"/>
      <c r="O491" s="32" t="s">
        <v>887</v>
      </c>
    </row>
    <row r="492" spans="7:15" x14ac:dyDescent="0.25">
      <c r="G492" s="25" t="s">
        <v>71</v>
      </c>
      <c r="H492" s="15">
        <v>491</v>
      </c>
      <c r="I492" s="30">
        <v>7</v>
      </c>
      <c r="J492" s="33">
        <v>20</v>
      </c>
      <c r="K492" s="32">
        <v>5</v>
      </c>
      <c r="L492" s="33"/>
      <c r="M492" s="30"/>
      <c r="N492" s="33"/>
      <c r="O492" s="32" t="s">
        <v>887</v>
      </c>
    </row>
    <row r="493" spans="7:15" x14ac:dyDescent="0.25">
      <c r="G493" s="25" t="s">
        <v>71</v>
      </c>
      <c r="H493" s="15">
        <v>492</v>
      </c>
      <c r="I493" s="30">
        <v>0</v>
      </c>
      <c r="J493" s="33">
        <v>12</v>
      </c>
      <c r="K493" s="32">
        <v>13</v>
      </c>
      <c r="L493" s="33"/>
      <c r="M493" s="30"/>
      <c r="N493" s="33"/>
      <c r="O493" s="32" t="s">
        <v>887</v>
      </c>
    </row>
    <row r="494" spans="7:15" x14ac:dyDescent="0.25">
      <c r="G494" s="25" t="s">
        <v>71</v>
      </c>
      <c r="H494" s="15">
        <v>493</v>
      </c>
      <c r="I494" s="30">
        <v>6</v>
      </c>
      <c r="J494" s="33">
        <v>18</v>
      </c>
      <c r="K494" s="32">
        <v>7</v>
      </c>
      <c r="L494" s="33"/>
      <c r="M494" s="30"/>
      <c r="N494" s="33"/>
      <c r="O494" s="32" t="s">
        <v>887</v>
      </c>
    </row>
    <row r="495" spans="7:15" x14ac:dyDescent="0.25">
      <c r="G495" s="25" t="s">
        <v>71</v>
      </c>
      <c r="H495" s="15">
        <v>494</v>
      </c>
      <c r="I495" s="30">
        <v>3</v>
      </c>
      <c r="J495" s="33">
        <v>12</v>
      </c>
      <c r="K495" s="32">
        <v>13</v>
      </c>
      <c r="L495" s="33"/>
      <c r="M495" s="30"/>
      <c r="N495" s="33"/>
      <c r="O495" s="32" t="s">
        <v>887</v>
      </c>
    </row>
    <row r="496" spans="7:15" x14ac:dyDescent="0.25">
      <c r="G496" s="25" t="s">
        <v>71</v>
      </c>
      <c r="H496" s="15">
        <v>495</v>
      </c>
      <c r="I496" s="30">
        <v>12</v>
      </c>
      <c r="J496" s="33">
        <v>20</v>
      </c>
      <c r="K496" s="32">
        <v>6</v>
      </c>
      <c r="L496" s="33" t="s">
        <v>896</v>
      </c>
      <c r="M496" s="30" t="s">
        <v>886</v>
      </c>
      <c r="N496" s="33"/>
      <c r="O496" s="32" t="s">
        <v>886</v>
      </c>
    </row>
    <row r="497" spans="7:15" x14ac:dyDescent="0.25">
      <c r="G497" s="25" t="s">
        <v>71</v>
      </c>
      <c r="H497" s="15">
        <v>496</v>
      </c>
      <c r="I497" s="30">
        <v>3</v>
      </c>
      <c r="J497" s="33">
        <v>10</v>
      </c>
      <c r="K497" s="32">
        <v>15</v>
      </c>
      <c r="L497" s="33"/>
      <c r="M497" s="30"/>
      <c r="N497" s="33"/>
      <c r="O497" s="32" t="s">
        <v>887</v>
      </c>
    </row>
    <row r="498" spans="7:15" x14ac:dyDescent="0.25">
      <c r="G498" s="25" t="s">
        <v>71</v>
      </c>
      <c r="H498" s="15">
        <v>497</v>
      </c>
      <c r="I498" s="30">
        <v>1</v>
      </c>
      <c r="J498" s="33">
        <v>9</v>
      </c>
      <c r="K498" s="32">
        <v>16</v>
      </c>
      <c r="L498" s="33"/>
      <c r="M498" s="30"/>
      <c r="N498" s="33"/>
      <c r="O498" s="32" t="s">
        <v>887</v>
      </c>
    </row>
    <row r="499" spans="7:15" x14ac:dyDescent="0.25">
      <c r="G499" s="25" t="s">
        <v>71</v>
      </c>
      <c r="H499" s="15">
        <v>498</v>
      </c>
      <c r="I499" s="30">
        <v>1</v>
      </c>
      <c r="J499" s="33">
        <v>8</v>
      </c>
      <c r="K499" s="32">
        <v>17</v>
      </c>
      <c r="L499" s="33"/>
      <c r="M499" s="30"/>
      <c r="N499" s="33"/>
      <c r="O499" s="32" t="s">
        <v>887</v>
      </c>
    </row>
    <row r="500" spans="7:15" x14ac:dyDescent="0.25">
      <c r="G500" s="25" t="s">
        <v>71</v>
      </c>
      <c r="H500" s="15">
        <v>499</v>
      </c>
      <c r="I500" s="30">
        <v>0</v>
      </c>
      <c r="J500" s="33">
        <v>9</v>
      </c>
      <c r="K500" s="32">
        <v>16</v>
      </c>
      <c r="L500" s="33"/>
      <c r="M500" s="30"/>
      <c r="N500" s="33"/>
      <c r="O500" s="32" t="s">
        <v>887</v>
      </c>
    </row>
    <row r="501" spans="7:15" x14ac:dyDescent="0.25">
      <c r="G501" s="25" t="s">
        <v>71</v>
      </c>
      <c r="H501" s="15">
        <v>500</v>
      </c>
      <c r="I501" s="30">
        <v>0</v>
      </c>
      <c r="J501" s="33">
        <v>8</v>
      </c>
      <c r="K501" s="32">
        <v>17</v>
      </c>
      <c r="L501" s="33"/>
      <c r="M501" s="30"/>
      <c r="N501" s="33"/>
      <c r="O501" s="32" t="s">
        <v>886</v>
      </c>
    </row>
    <row r="502" spans="7:15" x14ac:dyDescent="0.25">
      <c r="G502" s="25" t="s">
        <v>71</v>
      </c>
      <c r="H502" s="15">
        <v>501</v>
      </c>
      <c r="I502" s="30">
        <v>4</v>
      </c>
      <c r="J502" s="33">
        <v>12</v>
      </c>
      <c r="K502" s="32">
        <v>13</v>
      </c>
      <c r="L502" s="33"/>
      <c r="M502" s="30"/>
      <c r="N502" s="33"/>
      <c r="O502" s="32" t="s">
        <v>887</v>
      </c>
    </row>
    <row r="503" spans="7:15" x14ac:dyDescent="0.25">
      <c r="G503" s="25" t="s">
        <v>71</v>
      </c>
      <c r="H503" s="15">
        <v>502</v>
      </c>
      <c r="I503" s="30">
        <v>3</v>
      </c>
      <c r="J503" s="33">
        <v>10</v>
      </c>
      <c r="K503" s="32">
        <v>15</v>
      </c>
      <c r="L503" s="33"/>
      <c r="M503" s="30"/>
      <c r="N503" s="33"/>
      <c r="O503" s="32" t="s">
        <v>887</v>
      </c>
    </row>
    <row r="504" spans="7:15" x14ac:dyDescent="0.25">
      <c r="G504" s="25" t="s">
        <v>71</v>
      </c>
      <c r="H504" s="15">
        <v>503</v>
      </c>
      <c r="I504" s="30">
        <v>7</v>
      </c>
      <c r="J504" s="33">
        <v>20</v>
      </c>
      <c r="K504" s="32">
        <v>5</v>
      </c>
      <c r="L504" s="33"/>
      <c r="M504" s="30"/>
      <c r="N504" s="33"/>
      <c r="O504" s="32" t="s">
        <v>887</v>
      </c>
    </row>
    <row r="505" spans="7:15" x14ac:dyDescent="0.25">
      <c r="G505" s="25" t="s">
        <v>71</v>
      </c>
      <c r="H505" s="15">
        <v>504</v>
      </c>
      <c r="I505" s="30">
        <v>4</v>
      </c>
      <c r="J505" s="33">
        <v>14</v>
      </c>
      <c r="K505" s="32">
        <v>11</v>
      </c>
      <c r="L505" s="33"/>
      <c r="M505" s="30"/>
      <c r="N505" s="33"/>
      <c r="O505" s="32" t="s">
        <v>887</v>
      </c>
    </row>
    <row r="506" spans="7:15" x14ac:dyDescent="0.25">
      <c r="G506" s="25" t="s">
        <v>71</v>
      </c>
      <c r="H506" s="15">
        <v>505</v>
      </c>
      <c r="I506" s="30">
        <v>2</v>
      </c>
      <c r="J506" s="33">
        <v>12</v>
      </c>
      <c r="K506" s="32">
        <v>13</v>
      </c>
      <c r="L506" s="33"/>
      <c r="M506" s="30"/>
      <c r="N506" s="33"/>
      <c r="O506" s="32" t="s">
        <v>887</v>
      </c>
    </row>
    <row r="507" spans="7:15" x14ac:dyDescent="0.25">
      <c r="G507" s="25" t="s">
        <v>71</v>
      </c>
      <c r="H507" s="15">
        <v>506</v>
      </c>
      <c r="I507" s="30">
        <v>1</v>
      </c>
      <c r="J507" s="33">
        <v>9</v>
      </c>
      <c r="K507" s="32">
        <v>16</v>
      </c>
      <c r="L507" s="33"/>
      <c r="M507" s="30"/>
      <c r="N507" s="33"/>
      <c r="O507" s="32" t="s">
        <v>887</v>
      </c>
    </row>
    <row r="508" spans="7:15" x14ac:dyDescent="0.25">
      <c r="G508" s="25" t="s">
        <v>71</v>
      </c>
      <c r="H508" s="15">
        <v>507</v>
      </c>
      <c r="I508" s="30">
        <v>3</v>
      </c>
      <c r="J508" s="33">
        <v>15</v>
      </c>
      <c r="K508" s="32">
        <v>10</v>
      </c>
      <c r="L508" s="33"/>
      <c r="M508" s="30"/>
      <c r="N508" s="33"/>
      <c r="O508" s="32" t="s">
        <v>886</v>
      </c>
    </row>
    <row r="509" spans="7:15" x14ac:dyDescent="0.25">
      <c r="G509" s="25" t="s">
        <v>71</v>
      </c>
      <c r="H509" s="15">
        <v>508</v>
      </c>
      <c r="I509" s="30">
        <v>1</v>
      </c>
      <c r="J509" s="33">
        <v>7</v>
      </c>
      <c r="K509" s="32">
        <v>18</v>
      </c>
      <c r="L509" s="33"/>
      <c r="M509" s="30"/>
      <c r="N509" s="33"/>
      <c r="O509" s="32" t="s">
        <v>887</v>
      </c>
    </row>
    <row r="510" spans="7:15" x14ac:dyDescent="0.25">
      <c r="G510" s="25" t="s">
        <v>71</v>
      </c>
      <c r="H510" s="15">
        <v>509</v>
      </c>
      <c r="I510" s="30">
        <v>2</v>
      </c>
      <c r="J510" s="33">
        <v>16</v>
      </c>
      <c r="K510" s="32">
        <v>10</v>
      </c>
      <c r="L510" s="33" t="s">
        <v>896</v>
      </c>
      <c r="M510" s="30" t="s">
        <v>886</v>
      </c>
      <c r="N510" s="33"/>
      <c r="O510" s="32" t="s">
        <v>887</v>
      </c>
    </row>
    <row r="511" spans="7:15" x14ac:dyDescent="0.25">
      <c r="G511" s="25" t="s">
        <v>71</v>
      </c>
      <c r="H511" s="15">
        <v>510</v>
      </c>
      <c r="I511" s="30">
        <v>3</v>
      </c>
      <c r="J511" s="33">
        <v>11</v>
      </c>
      <c r="K511" s="32">
        <v>14</v>
      </c>
      <c r="L511" s="33"/>
      <c r="M511" s="30"/>
      <c r="N511" s="33"/>
      <c r="O511" s="32" t="s">
        <v>887</v>
      </c>
    </row>
    <row r="512" spans="7:15" x14ac:dyDescent="0.25">
      <c r="G512" s="25" t="s">
        <v>71</v>
      </c>
      <c r="H512" s="15">
        <v>511</v>
      </c>
      <c r="I512" s="30">
        <v>3</v>
      </c>
      <c r="J512" s="33">
        <v>11</v>
      </c>
      <c r="K512" s="32">
        <v>13</v>
      </c>
      <c r="L512" s="33"/>
      <c r="M512" s="30"/>
      <c r="N512" s="33"/>
      <c r="O512" s="32" t="s">
        <v>887</v>
      </c>
    </row>
    <row r="513" spans="7:15" x14ac:dyDescent="0.25">
      <c r="G513" s="25" t="s">
        <v>71</v>
      </c>
      <c r="H513" s="15">
        <v>512</v>
      </c>
      <c r="I513" s="30">
        <v>2</v>
      </c>
      <c r="J513" s="33">
        <v>7</v>
      </c>
      <c r="K513" s="32">
        <v>18</v>
      </c>
      <c r="L513" s="33"/>
      <c r="M513" s="30"/>
      <c r="N513" s="33"/>
      <c r="O513" s="32" t="s">
        <v>887</v>
      </c>
    </row>
    <row r="514" spans="7:15" x14ac:dyDescent="0.25">
      <c r="G514" s="25" t="s">
        <v>71</v>
      </c>
      <c r="H514" s="15">
        <v>513</v>
      </c>
      <c r="I514" s="30">
        <v>5</v>
      </c>
      <c r="J514" s="33">
        <v>15</v>
      </c>
      <c r="K514" s="32">
        <v>10</v>
      </c>
      <c r="L514" s="33"/>
      <c r="M514" s="30"/>
      <c r="N514" s="33"/>
      <c r="O514" s="32" t="s">
        <v>887</v>
      </c>
    </row>
    <row r="515" spans="7:15" x14ac:dyDescent="0.25">
      <c r="G515" s="25" t="s">
        <v>71</v>
      </c>
      <c r="H515" s="15">
        <v>514</v>
      </c>
      <c r="I515" s="30">
        <v>4</v>
      </c>
      <c r="J515" s="33">
        <v>14</v>
      </c>
      <c r="K515" s="32">
        <v>11</v>
      </c>
      <c r="L515" s="33"/>
      <c r="M515" s="30"/>
      <c r="N515" s="33"/>
      <c r="O515" s="32" t="s">
        <v>887</v>
      </c>
    </row>
    <row r="516" spans="7:15" x14ac:dyDescent="0.25">
      <c r="G516" s="25" t="s">
        <v>71</v>
      </c>
      <c r="H516" s="15">
        <v>515</v>
      </c>
      <c r="I516" s="30">
        <v>5</v>
      </c>
      <c r="J516" s="33">
        <v>16</v>
      </c>
      <c r="K516" s="32">
        <v>9</v>
      </c>
      <c r="L516" s="33"/>
      <c r="M516" s="30"/>
      <c r="N516" s="33"/>
      <c r="O516" s="32" t="s">
        <v>886</v>
      </c>
    </row>
    <row r="517" spans="7:15" x14ac:dyDescent="0.25">
      <c r="G517" s="25" t="s">
        <v>71</v>
      </c>
      <c r="H517" s="15">
        <v>516</v>
      </c>
      <c r="I517" s="30">
        <v>6</v>
      </c>
      <c r="J517" s="33">
        <v>14</v>
      </c>
      <c r="K517" s="32">
        <v>11</v>
      </c>
      <c r="L517" s="33"/>
      <c r="M517" s="30"/>
      <c r="N517" s="33"/>
      <c r="O517" s="32" t="s">
        <v>887</v>
      </c>
    </row>
    <row r="518" spans="7:15" x14ac:dyDescent="0.25">
      <c r="G518" s="25" t="s">
        <v>71</v>
      </c>
      <c r="H518" s="15">
        <v>517</v>
      </c>
      <c r="I518" s="30">
        <v>14</v>
      </c>
      <c r="J518" s="33">
        <v>25</v>
      </c>
      <c r="K518" s="32">
        <v>1</v>
      </c>
      <c r="L518" s="33"/>
      <c r="M518" s="30" t="s">
        <v>886</v>
      </c>
      <c r="N518" s="33"/>
      <c r="O518" s="32" t="s">
        <v>886</v>
      </c>
    </row>
    <row r="519" spans="7:15" x14ac:dyDescent="0.25">
      <c r="G519" s="25" t="s">
        <v>71</v>
      </c>
      <c r="H519" s="15">
        <v>518</v>
      </c>
      <c r="I519" s="30">
        <v>2</v>
      </c>
      <c r="J519" s="33">
        <v>14</v>
      </c>
      <c r="K519" s="32">
        <v>11</v>
      </c>
      <c r="L519" s="33"/>
      <c r="M519" s="30"/>
      <c r="N519" s="33"/>
      <c r="O519" s="32" t="s">
        <v>887</v>
      </c>
    </row>
    <row r="520" spans="7:15" x14ac:dyDescent="0.25">
      <c r="G520" s="25" t="s">
        <v>71</v>
      </c>
      <c r="H520" s="15">
        <v>519</v>
      </c>
      <c r="I520" s="30">
        <v>3</v>
      </c>
      <c r="J520" s="33">
        <v>20</v>
      </c>
      <c r="K520" s="32">
        <v>6</v>
      </c>
      <c r="L520" s="33"/>
      <c r="M520" s="30" t="s">
        <v>886</v>
      </c>
      <c r="N520" s="33"/>
      <c r="O520" s="32" t="s">
        <v>887</v>
      </c>
    </row>
    <row r="521" spans="7:15" x14ac:dyDescent="0.25">
      <c r="G521" s="25" t="s">
        <v>71</v>
      </c>
      <c r="H521" s="15">
        <v>520</v>
      </c>
      <c r="I521" s="30">
        <v>3</v>
      </c>
      <c r="J521" s="33">
        <v>17</v>
      </c>
      <c r="K521" s="32">
        <v>8</v>
      </c>
      <c r="L521" s="33"/>
      <c r="M521" s="30"/>
      <c r="N521" s="33"/>
      <c r="O521" s="32" t="s">
        <v>887</v>
      </c>
    </row>
    <row r="522" spans="7:15" x14ac:dyDescent="0.25">
      <c r="G522" s="25" t="s">
        <v>71</v>
      </c>
      <c r="H522" s="15">
        <v>521</v>
      </c>
      <c r="I522" s="30">
        <v>6</v>
      </c>
      <c r="J522" s="33">
        <v>18</v>
      </c>
      <c r="K522" s="32">
        <v>8</v>
      </c>
      <c r="L522" s="33"/>
      <c r="M522" s="30" t="s">
        <v>886</v>
      </c>
      <c r="N522" s="33"/>
      <c r="O522" s="32" t="s">
        <v>887</v>
      </c>
    </row>
    <row r="523" spans="7:15" x14ac:dyDescent="0.25">
      <c r="G523" s="25" t="s">
        <v>71</v>
      </c>
      <c r="H523" s="15">
        <v>522</v>
      </c>
      <c r="I523" s="30">
        <v>3</v>
      </c>
      <c r="J523" s="33">
        <v>16</v>
      </c>
      <c r="K523" s="32">
        <v>9</v>
      </c>
      <c r="L523" s="33"/>
      <c r="M523" s="30"/>
      <c r="N523" s="33"/>
      <c r="O523" s="32" t="s">
        <v>886</v>
      </c>
    </row>
    <row r="524" spans="7:15" x14ac:dyDescent="0.25">
      <c r="G524" s="25" t="s">
        <v>71</v>
      </c>
      <c r="H524" s="15">
        <v>523</v>
      </c>
      <c r="I524" s="30">
        <v>1</v>
      </c>
      <c r="J524" s="33">
        <v>9</v>
      </c>
      <c r="K524" s="32">
        <v>16</v>
      </c>
      <c r="L524" s="33"/>
      <c r="M524" s="30"/>
      <c r="N524" s="33"/>
      <c r="O524" s="32" t="s">
        <v>887</v>
      </c>
    </row>
    <row r="525" spans="7:15" x14ac:dyDescent="0.25">
      <c r="G525" s="25" t="s">
        <v>71</v>
      </c>
      <c r="H525" s="15">
        <v>524</v>
      </c>
      <c r="I525" s="30">
        <v>4</v>
      </c>
      <c r="J525" s="33">
        <v>15</v>
      </c>
      <c r="K525" s="32">
        <v>10</v>
      </c>
      <c r="L525" s="33"/>
      <c r="M525" s="30"/>
      <c r="N525" s="33"/>
      <c r="O525" s="32" t="s">
        <v>886</v>
      </c>
    </row>
    <row r="526" spans="7:15" x14ac:dyDescent="0.25">
      <c r="G526" s="25" t="s">
        <v>71</v>
      </c>
      <c r="H526" s="15">
        <v>525</v>
      </c>
      <c r="I526" s="30">
        <v>5</v>
      </c>
      <c r="J526" s="33">
        <v>14</v>
      </c>
      <c r="K526" s="32">
        <v>11</v>
      </c>
      <c r="L526" s="33"/>
      <c r="M526" s="30"/>
      <c r="N526" s="33"/>
      <c r="O526" s="32" t="s">
        <v>887</v>
      </c>
    </row>
    <row r="527" spans="7:15" x14ac:dyDescent="0.25">
      <c r="G527" s="25" t="s">
        <v>71</v>
      </c>
      <c r="H527" s="15">
        <v>526</v>
      </c>
      <c r="I527" s="30">
        <v>4</v>
      </c>
      <c r="J527" s="33">
        <v>12</v>
      </c>
      <c r="K527" s="32">
        <v>13</v>
      </c>
      <c r="L527" s="33"/>
      <c r="M527" s="30"/>
      <c r="N527" s="33"/>
      <c r="O527" s="32" t="s">
        <v>887</v>
      </c>
    </row>
    <row r="528" spans="7:15" x14ac:dyDescent="0.25">
      <c r="G528" s="25" t="s">
        <v>71</v>
      </c>
      <c r="H528" s="15">
        <v>527</v>
      </c>
      <c r="I528" s="30">
        <v>2</v>
      </c>
      <c r="J528" s="33">
        <v>7</v>
      </c>
      <c r="K528" s="32">
        <v>18</v>
      </c>
      <c r="L528" s="33"/>
      <c r="M528" s="30"/>
      <c r="N528" s="33"/>
      <c r="O528" s="32" t="s">
        <v>887</v>
      </c>
    </row>
    <row r="529" spans="7:15" x14ac:dyDescent="0.25">
      <c r="G529" s="25" t="s">
        <v>71</v>
      </c>
      <c r="H529" s="15">
        <v>528</v>
      </c>
      <c r="I529" s="30">
        <v>1</v>
      </c>
      <c r="J529" s="33">
        <v>7</v>
      </c>
      <c r="K529" s="32">
        <v>18</v>
      </c>
      <c r="L529" s="33"/>
      <c r="M529" s="30"/>
      <c r="N529" s="33"/>
      <c r="O529" s="32" t="s">
        <v>887</v>
      </c>
    </row>
    <row r="530" spans="7:15" x14ac:dyDescent="0.25">
      <c r="G530" s="25" t="s">
        <v>71</v>
      </c>
      <c r="H530" s="15">
        <v>529</v>
      </c>
      <c r="I530" s="30">
        <v>10</v>
      </c>
      <c r="J530" s="33">
        <v>21</v>
      </c>
      <c r="K530" s="32">
        <v>6</v>
      </c>
      <c r="L530" s="33" t="s">
        <v>896</v>
      </c>
      <c r="M530" s="30" t="s">
        <v>899</v>
      </c>
      <c r="N530" s="33"/>
      <c r="O530" s="32" t="s">
        <v>886</v>
      </c>
    </row>
    <row r="531" spans="7:15" x14ac:dyDescent="0.25">
      <c r="G531" s="25" t="s">
        <v>71</v>
      </c>
      <c r="H531" s="15">
        <v>530</v>
      </c>
      <c r="I531" s="30">
        <v>1</v>
      </c>
      <c r="J531" s="33">
        <v>7</v>
      </c>
      <c r="K531" s="32">
        <v>17</v>
      </c>
      <c r="L531" s="33"/>
      <c r="M531" s="30"/>
      <c r="N531" s="33"/>
      <c r="O531" s="32" t="s">
        <v>887</v>
      </c>
    </row>
    <row r="532" spans="7:15" x14ac:dyDescent="0.25">
      <c r="G532" s="25" t="s">
        <v>71</v>
      </c>
      <c r="H532" s="15">
        <v>531</v>
      </c>
      <c r="I532" s="30">
        <v>7</v>
      </c>
      <c r="J532" s="33">
        <v>18</v>
      </c>
      <c r="K532" s="32">
        <v>8</v>
      </c>
      <c r="L532" s="33" t="s">
        <v>896</v>
      </c>
      <c r="M532" s="30" t="s">
        <v>886</v>
      </c>
      <c r="N532" s="33"/>
      <c r="O532" s="32" t="s">
        <v>886</v>
      </c>
    </row>
    <row r="533" spans="7:15" x14ac:dyDescent="0.25">
      <c r="G533" s="25" t="s">
        <v>71</v>
      </c>
      <c r="H533" s="15">
        <v>532</v>
      </c>
      <c r="I533" s="30">
        <v>5</v>
      </c>
      <c r="J533" s="33">
        <v>11</v>
      </c>
      <c r="K533" s="32">
        <v>14</v>
      </c>
      <c r="L533" s="33"/>
      <c r="M533" s="30"/>
      <c r="N533" s="33"/>
      <c r="O533" s="32" t="s">
        <v>887</v>
      </c>
    </row>
    <row r="534" spans="7:15" x14ac:dyDescent="0.25">
      <c r="G534" s="25" t="s">
        <v>71</v>
      </c>
      <c r="H534" s="15">
        <v>533</v>
      </c>
      <c r="I534" s="30">
        <v>9</v>
      </c>
      <c r="J534" s="33">
        <v>22</v>
      </c>
      <c r="K534" s="32">
        <v>4</v>
      </c>
      <c r="L534" s="33" t="s">
        <v>896</v>
      </c>
      <c r="M534" s="30" t="s">
        <v>899</v>
      </c>
      <c r="N534" s="33"/>
      <c r="O534" s="32" t="s">
        <v>886</v>
      </c>
    </row>
    <row r="535" spans="7:15" x14ac:dyDescent="0.25">
      <c r="G535" s="25" t="s">
        <v>71</v>
      </c>
      <c r="H535" s="15">
        <v>534</v>
      </c>
      <c r="I535" s="30">
        <v>1</v>
      </c>
      <c r="J535" s="33">
        <v>9</v>
      </c>
      <c r="K535" s="32">
        <v>16</v>
      </c>
      <c r="L535" s="33"/>
      <c r="M535" s="30"/>
      <c r="N535" s="33"/>
      <c r="O535" s="32" t="s">
        <v>887</v>
      </c>
    </row>
    <row r="536" spans="7:15" x14ac:dyDescent="0.25">
      <c r="G536" s="25" t="s">
        <v>71</v>
      </c>
      <c r="H536" s="15">
        <v>535</v>
      </c>
      <c r="I536" s="30">
        <v>0</v>
      </c>
      <c r="J536" s="33">
        <v>11</v>
      </c>
      <c r="K536" s="32">
        <v>14</v>
      </c>
      <c r="L536" s="33"/>
      <c r="M536" s="30"/>
      <c r="N536" s="33"/>
      <c r="O536" s="32" t="s">
        <v>886</v>
      </c>
    </row>
    <row r="537" spans="7:15" x14ac:dyDescent="0.25">
      <c r="G537" s="25" t="s">
        <v>71</v>
      </c>
      <c r="H537" s="15">
        <v>536</v>
      </c>
      <c r="I537" s="30">
        <v>0</v>
      </c>
      <c r="J537" s="33">
        <v>4</v>
      </c>
      <c r="K537" s="32">
        <v>22</v>
      </c>
      <c r="L537" s="33"/>
      <c r="M537" s="30" t="s">
        <v>886</v>
      </c>
      <c r="N537" s="33"/>
      <c r="O537" s="32" t="s">
        <v>887</v>
      </c>
    </row>
    <row r="538" spans="7:15" x14ac:dyDescent="0.25">
      <c r="G538" s="25" t="s">
        <v>71</v>
      </c>
      <c r="H538" s="15">
        <v>537</v>
      </c>
      <c r="I538" s="30">
        <v>2</v>
      </c>
      <c r="J538" s="33">
        <v>20</v>
      </c>
      <c r="K538" s="32">
        <v>5</v>
      </c>
      <c r="L538" s="33"/>
      <c r="M538" s="30"/>
      <c r="N538" s="33"/>
      <c r="O538" s="32" t="s">
        <v>886</v>
      </c>
    </row>
    <row r="539" spans="7:15" x14ac:dyDescent="0.25">
      <c r="G539" s="25" t="s">
        <v>71</v>
      </c>
      <c r="H539" s="15">
        <v>538</v>
      </c>
      <c r="I539" s="30">
        <v>1</v>
      </c>
      <c r="J539" s="33">
        <v>9</v>
      </c>
      <c r="K539" s="32">
        <v>16</v>
      </c>
      <c r="L539" s="33"/>
      <c r="M539" s="30" t="s">
        <v>886</v>
      </c>
      <c r="N539" s="33"/>
      <c r="O539" s="32" t="s">
        <v>887</v>
      </c>
    </row>
    <row r="540" spans="7:15" x14ac:dyDescent="0.25">
      <c r="G540" s="25" t="s">
        <v>71</v>
      </c>
      <c r="H540" s="15">
        <v>539</v>
      </c>
      <c r="I540" s="30">
        <v>0</v>
      </c>
      <c r="J540" s="33">
        <v>7</v>
      </c>
      <c r="K540" s="32">
        <v>18</v>
      </c>
      <c r="L540" s="33"/>
      <c r="M540" s="30"/>
      <c r="N540" s="33"/>
      <c r="O540" s="32" t="s">
        <v>887</v>
      </c>
    </row>
    <row r="541" spans="7:15" x14ac:dyDescent="0.25">
      <c r="G541" s="25" t="s">
        <v>71</v>
      </c>
      <c r="H541" s="15">
        <v>540</v>
      </c>
      <c r="I541" s="30">
        <v>0</v>
      </c>
      <c r="J541" s="33">
        <v>4</v>
      </c>
      <c r="K541" s="32">
        <v>21</v>
      </c>
      <c r="L541" s="33"/>
      <c r="M541" s="30"/>
      <c r="N541" s="33"/>
      <c r="O541" s="32" t="s">
        <v>887</v>
      </c>
    </row>
    <row r="542" spans="7:15" x14ac:dyDescent="0.25">
      <c r="G542" s="25" t="s">
        <v>71</v>
      </c>
      <c r="H542" s="15">
        <v>541</v>
      </c>
      <c r="I542" s="30">
        <v>2</v>
      </c>
      <c r="J542" s="33">
        <v>11</v>
      </c>
      <c r="K542" s="32">
        <v>14</v>
      </c>
      <c r="L542" s="33" t="s">
        <v>896</v>
      </c>
      <c r="M542" s="30" t="s">
        <v>886</v>
      </c>
      <c r="N542" s="33"/>
      <c r="O542" s="32" t="s">
        <v>886</v>
      </c>
    </row>
    <row r="543" spans="7:15" x14ac:dyDescent="0.25">
      <c r="G543" s="25" t="s">
        <v>71</v>
      </c>
      <c r="H543" s="15">
        <v>542</v>
      </c>
      <c r="I543" s="30">
        <v>1</v>
      </c>
      <c r="J543" s="33">
        <v>7</v>
      </c>
      <c r="K543" s="32">
        <v>18</v>
      </c>
      <c r="L543" s="33"/>
      <c r="M543" s="30"/>
      <c r="N543" s="33"/>
      <c r="O543" s="32" t="s">
        <v>887</v>
      </c>
    </row>
    <row r="544" spans="7:15" x14ac:dyDescent="0.25">
      <c r="G544" s="25" t="s">
        <v>71</v>
      </c>
      <c r="H544" s="15">
        <v>543</v>
      </c>
      <c r="I544" s="30">
        <v>0</v>
      </c>
      <c r="J544" s="33">
        <v>6</v>
      </c>
      <c r="K544" s="32">
        <v>19</v>
      </c>
      <c r="L544" s="33"/>
      <c r="M544" s="30"/>
      <c r="N544" s="33"/>
      <c r="O544" s="32" t="s">
        <v>887</v>
      </c>
    </row>
    <row r="545" spans="7:15" x14ac:dyDescent="0.25">
      <c r="G545" s="25" t="s">
        <v>71</v>
      </c>
      <c r="H545" s="15">
        <v>544</v>
      </c>
      <c r="I545" s="30">
        <v>1</v>
      </c>
      <c r="J545" s="33">
        <v>4</v>
      </c>
      <c r="K545" s="32">
        <v>21</v>
      </c>
      <c r="L545" s="33"/>
      <c r="M545" s="30"/>
      <c r="N545" s="33"/>
      <c r="O545" s="32" t="s">
        <v>887</v>
      </c>
    </row>
    <row r="546" spans="7:15" x14ac:dyDescent="0.25">
      <c r="G546" s="25" t="s">
        <v>71</v>
      </c>
      <c r="H546" s="15">
        <v>545</v>
      </c>
      <c r="I546" s="30">
        <v>0</v>
      </c>
      <c r="J546" s="33">
        <v>4</v>
      </c>
      <c r="K546" s="32">
        <v>21</v>
      </c>
      <c r="L546" s="33"/>
      <c r="M546" s="30"/>
      <c r="N546" s="33"/>
      <c r="O546" s="32" t="s">
        <v>887</v>
      </c>
    </row>
    <row r="547" spans="7:15" x14ac:dyDescent="0.25">
      <c r="G547" s="25" t="s">
        <v>71</v>
      </c>
      <c r="H547" s="15">
        <v>546</v>
      </c>
      <c r="I547" s="30">
        <v>1</v>
      </c>
      <c r="J547" s="33">
        <v>3</v>
      </c>
      <c r="K547" s="32">
        <v>22</v>
      </c>
      <c r="L547" s="33"/>
      <c r="M547" s="30"/>
      <c r="N547" s="33"/>
      <c r="O547" s="32" t="s">
        <v>887</v>
      </c>
    </row>
    <row r="548" spans="7:15" x14ac:dyDescent="0.25">
      <c r="G548" s="25" t="s">
        <v>71</v>
      </c>
      <c r="H548" s="15">
        <v>547</v>
      </c>
      <c r="I548" s="30">
        <v>0</v>
      </c>
      <c r="J548" s="33">
        <v>3</v>
      </c>
      <c r="K548" s="32">
        <v>22</v>
      </c>
      <c r="L548" s="33"/>
      <c r="M548" s="30"/>
      <c r="N548" s="33"/>
      <c r="O548" s="32" t="s">
        <v>887</v>
      </c>
    </row>
    <row r="549" spans="7:15" x14ac:dyDescent="0.25">
      <c r="G549" s="25" t="s">
        <v>71</v>
      </c>
      <c r="H549" s="15">
        <v>548</v>
      </c>
      <c r="I549" s="30">
        <v>0</v>
      </c>
      <c r="J549" s="33">
        <v>0</v>
      </c>
      <c r="K549" s="32">
        <v>25</v>
      </c>
      <c r="L549" s="33"/>
      <c r="M549" s="30"/>
      <c r="N549" s="33"/>
      <c r="O549" s="32" t="s">
        <v>887</v>
      </c>
    </row>
    <row r="550" spans="7:15" x14ac:dyDescent="0.25">
      <c r="G550" s="25" t="s">
        <v>71</v>
      </c>
      <c r="H550" s="15">
        <v>549</v>
      </c>
      <c r="I550" s="30">
        <v>0</v>
      </c>
      <c r="J550" s="33">
        <v>7</v>
      </c>
      <c r="K550" s="32">
        <v>18</v>
      </c>
      <c r="L550" s="33"/>
      <c r="M550" s="30"/>
      <c r="N550" s="33"/>
      <c r="O550" s="32" t="s">
        <v>886</v>
      </c>
    </row>
    <row r="551" spans="7:15" x14ac:dyDescent="0.25">
      <c r="G551" s="25" t="s">
        <v>71</v>
      </c>
      <c r="H551" s="15">
        <v>550</v>
      </c>
      <c r="I551" s="30">
        <v>0</v>
      </c>
      <c r="J551" s="33">
        <v>3</v>
      </c>
      <c r="K551" s="32">
        <v>22</v>
      </c>
      <c r="L551" s="33"/>
      <c r="M551" s="30"/>
      <c r="N551" s="33"/>
      <c r="O551" s="32" t="s">
        <v>887</v>
      </c>
    </row>
    <row r="552" spans="7:15" x14ac:dyDescent="0.25">
      <c r="G552" s="25" t="s">
        <v>71</v>
      </c>
      <c r="H552" s="15">
        <v>551</v>
      </c>
      <c r="I552" s="30">
        <v>2</v>
      </c>
      <c r="J552" s="33">
        <v>17</v>
      </c>
      <c r="K552" s="32">
        <v>9</v>
      </c>
      <c r="L552" s="33" t="s">
        <v>896</v>
      </c>
      <c r="M552" s="30" t="s">
        <v>886</v>
      </c>
      <c r="N552" s="33"/>
      <c r="O552" s="32" t="s">
        <v>886</v>
      </c>
    </row>
    <row r="553" spans="7:15" x14ac:dyDescent="0.25">
      <c r="G553" s="25" t="s">
        <v>71</v>
      </c>
      <c r="H553" s="15">
        <v>552</v>
      </c>
      <c r="I553" s="30">
        <v>0</v>
      </c>
      <c r="J553" s="33">
        <v>9</v>
      </c>
      <c r="K553" s="32">
        <v>17</v>
      </c>
      <c r="L553" s="33"/>
      <c r="M553" s="30" t="s">
        <v>886</v>
      </c>
      <c r="N553" s="33"/>
      <c r="O553" s="32" t="s">
        <v>887</v>
      </c>
    </row>
    <row r="554" spans="7:15" x14ac:dyDescent="0.25">
      <c r="G554" s="25" t="s">
        <v>71</v>
      </c>
      <c r="H554" s="15">
        <v>553</v>
      </c>
      <c r="I554" s="30">
        <v>0</v>
      </c>
      <c r="J554" s="33">
        <v>8</v>
      </c>
      <c r="K554" s="32">
        <v>17</v>
      </c>
      <c r="L554" s="33"/>
      <c r="M554" s="30"/>
      <c r="N554" s="33"/>
      <c r="O554" s="32" t="s">
        <v>887</v>
      </c>
    </row>
    <row r="555" spans="7:15" x14ac:dyDescent="0.25">
      <c r="G555" s="25" t="s">
        <v>71</v>
      </c>
      <c r="H555" s="15">
        <v>554</v>
      </c>
      <c r="I555" s="30">
        <v>0</v>
      </c>
      <c r="J555" s="33">
        <v>9</v>
      </c>
      <c r="K555" s="32">
        <v>17</v>
      </c>
      <c r="L555" s="33"/>
      <c r="M555" s="30" t="s">
        <v>886</v>
      </c>
      <c r="N555" s="33"/>
      <c r="O555" s="32" t="s">
        <v>886</v>
      </c>
    </row>
    <row r="556" spans="7:15" x14ac:dyDescent="0.25">
      <c r="G556" s="25" t="s">
        <v>71</v>
      </c>
      <c r="H556" s="15">
        <v>555</v>
      </c>
      <c r="I556" s="30">
        <v>0</v>
      </c>
      <c r="J556" s="33">
        <v>9</v>
      </c>
      <c r="K556" s="32">
        <v>16</v>
      </c>
      <c r="L556" s="33"/>
      <c r="M556" s="30"/>
      <c r="N556" s="33"/>
      <c r="O556" s="32" t="s">
        <v>886</v>
      </c>
    </row>
    <row r="557" spans="7:15" x14ac:dyDescent="0.25">
      <c r="G557" s="25" t="s">
        <v>71</v>
      </c>
      <c r="H557" s="15">
        <v>556</v>
      </c>
      <c r="I557" s="30">
        <v>0</v>
      </c>
      <c r="J557" s="33">
        <v>7</v>
      </c>
      <c r="K557" s="32">
        <v>18</v>
      </c>
      <c r="L557" s="33"/>
      <c r="M557" s="30"/>
      <c r="N557" s="33"/>
      <c r="O557" s="32" t="s">
        <v>887</v>
      </c>
    </row>
    <row r="558" spans="7:15" x14ac:dyDescent="0.25">
      <c r="G558" s="25" t="s">
        <v>71</v>
      </c>
      <c r="H558" s="15">
        <v>557</v>
      </c>
      <c r="I558" s="30">
        <v>1</v>
      </c>
      <c r="J558" s="33">
        <v>16</v>
      </c>
      <c r="K558" s="32">
        <v>9</v>
      </c>
      <c r="L558" s="33"/>
      <c r="M558" s="30"/>
      <c r="N558" s="33"/>
      <c r="O558" s="32" t="s">
        <v>886</v>
      </c>
    </row>
    <row r="559" spans="7:15" x14ac:dyDescent="0.25">
      <c r="G559" s="25" t="s">
        <v>71</v>
      </c>
      <c r="H559" s="15">
        <v>558</v>
      </c>
      <c r="I559" s="30">
        <v>0</v>
      </c>
      <c r="J559" s="33">
        <v>9</v>
      </c>
      <c r="K559" s="32">
        <v>17</v>
      </c>
      <c r="L559" s="33"/>
      <c r="M559" s="30" t="s">
        <v>899</v>
      </c>
      <c r="N559" s="33"/>
      <c r="O559" s="32" t="s">
        <v>886</v>
      </c>
    </row>
    <row r="560" spans="7:15" x14ac:dyDescent="0.25">
      <c r="G560" s="25" t="s">
        <v>71</v>
      </c>
      <c r="H560" s="15">
        <v>559</v>
      </c>
      <c r="I560" s="30">
        <v>0</v>
      </c>
      <c r="J560" s="33">
        <v>4</v>
      </c>
      <c r="K560" s="32">
        <v>21</v>
      </c>
      <c r="L560" s="33"/>
      <c r="M560" s="30"/>
      <c r="N560" s="33"/>
      <c r="O560" s="32" t="s">
        <v>886</v>
      </c>
    </row>
    <row r="561" spans="7:15" x14ac:dyDescent="0.25">
      <c r="G561" s="25" t="s">
        <v>71</v>
      </c>
      <c r="H561" s="15">
        <v>560</v>
      </c>
      <c r="I561" s="30">
        <v>0</v>
      </c>
      <c r="J561" s="33">
        <v>1</v>
      </c>
      <c r="K561" s="32">
        <v>24</v>
      </c>
      <c r="L561" s="33"/>
      <c r="M561" s="30"/>
      <c r="N561" s="33"/>
      <c r="O561" s="32" t="s">
        <v>887</v>
      </c>
    </row>
    <row r="562" spans="7:15" x14ac:dyDescent="0.25">
      <c r="G562" s="25" t="s">
        <v>71</v>
      </c>
      <c r="H562" s="15">
        <v>561</v>
      </c>
      <c r="I562" s="30">
        <v>1</v>
      </c>
      <c r="J562" s="33">
        <v>10</v>
      </c>
      <c r="K562" s="32">
        <v>14</v>
      </c>
      <c r="L562" s="33"/>
      <c r="M562" s="30"/>
      <c r="N562" s="33"/>
      <c r="O562" s="32" t="s">
        <v>887</v>
      </c>
    </row>
    <row r="563" spans="7:15" x14ac:dyDescent="0.25">
      <c r="G563" s="25" t="s">
        <v>71</v>
      </c>
      <c r="H563" s="15">
        <v>562</v>
      </c>
      <c r="I563" s="30">
        <v>0</v>
      </c>
      <c r="J563" s="33">
        <v>1</v>
      </c>
      <c r="K563" s="32">
        <v>24</v>
      </c>
      <c r="L563" s="33"/>
      <c r="M563" s="30"/>
      <c r="N563" s="33"/>
      <c r="O563" s="32" t="s">
        <v>887</v>
      </c>
    </row>
    <row r="564" spans="7:15" x14ac:dyDescent="0.25">
      <c r="G564" s="25" t="s">
        <v>71</v>
      </c>
      <c r="H564" s="15">
        <v>563</v>
      </c>
      <c r="I564" s="30">
        <v>0</v>
      </c>
      <c r="J564" s="33">
        <v>7</v>
      </c>
      <c r="K564" s="32">
        <v>17</v>
      </c>
      <c r="L564" s="33"/>
      <c r="M564" s="30"/>
      <c r="N564" s="33"/>
      <c r="O564" s="32" t="s">
        <v>887</v>
      </c>
    </row>
    <row r="565" spans="7:15" x14ac:dyDescent="0.25">
      <c r="G565" s="25" t="s">
        <v>71</v>
      </c>
      <c r="H565" s="15">
        <v>564</v>
      </c>
      <c r="I565" s="30">
        <v>0</v>
      </c>
      <c r="J565" s="33">
        <v>1</v>
      </c>
      <c r="K565" s="32">
        <v>24</v>
      </c>
      <c r="L565" s="33"/>
      <c r="M565" s="30"/>
      <c r="N565" s="33"/>
      <c r="O565" s="32" t="s">
        <v>887</v>
      </c>
    </row>
    <row r="566" spans="7:15" x14ac:dyDescent="0.25">
      <c r="G566" s="25" t="s">
        <v>71</v>
      </c>
      <c r="H566" s="15">
        <v>565</v>
      </c>
      <c r="I566" s="30">
        <v>5</v>
      </c>
      <c r="J566" s="33">
        <v>13</v>
      </c>
      <c r="K566" s="32">
        <v>12</v>
      </c>
      <c r="L566" s="33"/>
      <c r="M566" s="30"/>
      <c r="N566" s="33"/>
      <c r="O566" s="32" t="s">
        <v>887</v>
      </c>
    </row>
    <row r="567" spans="7:15" x14ac:dyDescent="0.25">
      <c r="G567" s="25" t="s">
        <v>71</v>
      </c>
      <c r="H567" s="15">
        <v>566</v>
      </c>
      <c r="I567" s="30">
        <v>5</v>
      </c>
      <c r="J567" s="33">
        <v>14</v>
      </c>
      <c r="K567" s="32">
        <v>11</v>
      </c>
      <c r="L567" s="33"/>
      <c r="M567" s="30"/>
      <c r="N567" s="33"/>
      <c r="O567" s="32" t="s">
        <v>887</v>
      </c>
    </row>
    <row r="568" spans="7:15" x14ac:dyDescent="0.25">
      <c r="G568" s="25" t="s">
        <v>71</v>
      </c>
      <c r="H568" s="15">
        <v>567</v>
      </c>
      <c r="I568" s="30">
        <v>6</v>
      </c>
      <c r="J568" s="33">
        <v>14</v>
      </c>
      <c r="K568" s="32">
        <v>11</v>
      </c>
      <c r="L568" s="33"/>
      <c r="M568" s="30"/>
      <c r="N568" s="33"/>
      <c r="O568" s="32" t="s">
        <v>887</v>
      </c>
    </row>
    <row r="569" spans="7:15" x14ac:dyDescent="0.25">
      <c r="G569" s="25" t="s">
        <v>71</v>
      </c>
      <c r="H569" s="15">
        <v>568</v>
      </c>
      <c r="I569" s="30">
        <v>6</v>
      </c>
      <c r="J569" s="33">
        <v>15</v>
      </c>
      <c r="K569" s="32">
        <v>10</v>
      </c>
      <c r="L569" s="33"/>
      <c r="M569" s="30"/>
      <c r="N569" s="33"/>
      <c r="O569" s="32" t="s">
        <v>886</v>
      </c>
    </row>
    <row r="570" spans="7:15" x14ac:dyDescent="0.25">
      <c r="G570" s="25" t="s">
        <v>71</v>
      </c>
      <c r="H570" s="15">
        <v>569</v>
      </c>
      <c r="I570" s="30">
        <v>1</v>
      </c>
      <c r="J570" s="33">
        <v>4</v>
      </c>
      <c r="K570" s="32">
        <v>21</v>
      </c>
      <c r="L570" s="33"/>
      <c r="M570" s="30"/>
      <c r="N570" s="33"/>
      <c r="O570" s="32" t="s">
        <v>887</v>
      </c>
    </row>
    <row r="571" spans="7:15" x14ac:dyDescent="0.25">
      <c r="G571" s="25" t="s">
        <v>71</v>
      </c>
      <c r="H571" s="15">
        <v>570</v>
      </c>
      <c r="I571" s="30">
        <v>1</v>
      </c>
      <c r="J571" s="33">
        <v>4</v>
      </c>
      <c r="K571" s="32">
        <v>21</v>
      </c>
      <c r="L571" s="33"/>
      <c r="M571" s="30"/>
      <c r="N571" s="33"/>
      <c r="O571" s="32" t="s">
        <v>886</v>
      </c>
    </row>
    <row r="572" spans="7:15" x14ac:dyDescent="0.25">
      <c r="G572" s="25" t="s">
        <v>71</v>
      </c>
      <c r="H572" s="15">
        <v>571</v>
      </c>
      <c r="I572" s="30">
        <v>1</v>
      </c>
      <c r="J572" s="33">
        <v>7</v>
      </c>
      <c r="K572" s="32">
        <v>18</v>
      </c>
      <c r="L572" s="33"/>
      <c r="M572" s="30"/>
      <c r="N572" s="33"/>
      <c r="O572" s="32" t="s">
        <v>887</v>
      </c>
    </row>
    <row r="573" spans="7:15" x14ac:dyDescent="0.25">
      <c r="G573" s="25" t="s">
        <v>71</v>
      </c>
      <c r="H573" s="15">
        <v>572</v>
      </c>
      <c r="I573" s="30">
        <v>1</v>
      </c>
      <c r="J573" s="33">
        <v>7</v>
      </c>
      <c r="K573" s="32">
        <v>18</v>
      </c>
      <c r="L573" s="33"/>
      <c r="M573" s="30"/>
      <c r="N573" s="33"/>
      <c r="O573" s="32" t="s">
        <v>887</v>
      </c>
    </row>
    <row r="574" spans="7:15" x14ac:dyDescent="0.25">
      <c r="G574" s="25" t="s">
        <v>71</v>
      </c>
      <c r="H574" s="15">
        <v>573</v>
      </c>
      <c r="I574" s="30">
        <v>0</v>
      </c>
      <c r="J574" s="33">
        <v>2</v>
      </c>
      <c r="K574" s="32">
        <v>23</v>
      </c>
      <c r="L574" s="33"/>
      <c r="M574" s="30"/>
      <c r="N574" s="33"/>
      <c r="O574" s="32" t="s">
        <v>887</v>
      </c>
    </row>
    <row r="575" spans="7:15" x14ac:dyDescent="0.25">
      <c r="G575" s="25" t="s">
        <v>71</v>
      </c>
      <c r="H575" s="15">
        <v>574</v>
      </c>
      <c r="I575" s="30">
        <v>0</v>
      </c>
      <c r="J575" s="33">
        <v>2</v>
      </c>
      <c r="K575" s="32">
        <v>23</v>
      </c>
      <c r="L575" s="33"/>
      <c r="M575" s="30"/>
      <c r="N575" s="33"/>
      <c r="O575" s="32" t="s">
        <v>886</v>
      </c>
    </row>
    <row r="576" spans="7:15" x14ac:dyDescent="0.25">
      <c r="G576" s="25" t="s">
        <v>71</v>
      </c>
      <c r="H576" s="15">
        <v>575</v>
      </c>
      <c r="I576" s="30">
        <v>0</v>
      </c>
      <c r="J576" s="33">
        <v>4</v>
      </c>
      <c r="K576" s="32">
        <v>21</v>
      </c>
      <c r="L576" s="33"/>
      <c r="M576" s="30"/>
      <c r="N576" s="33"/>
      <c r="O576" s="32" t="s">
        <v>887</v>
      </c>
    </row>
    <row r="577" spans="7:15" x14ac:dyDescent="0.25">
      <c r="G577" s="25" t="s">
        <v>71</v>
      </c>
      <c r="H577" s="15">
        <v>576</v>
      </c>
      <c r="I577" s="30">
        <v>0</v>
      </c>
      <c r="J577" s="33">
        <v>5</v>
      </c>
      <c r="K577" s="32">
        <v>20</v>
      </c>
      <c r="L577" s="33"/>
      <c r="M577" s="30"/>
      <c r="N577" s="33"/>
      <c r="O577" s="32" t="s">
        <v>886</v>
      </c>
    </row>
    <row r="578" spans="7:15" x14ac:dyDescent="0.25">
      <c r="G578" s="25" t="s">
        <v>71</v>
      </c>
      <c r="H578" s="15">
        <v>577</v>
      </c>
      <c r="I578" s="30">
        <v>0</v>
      </c>
      <c r="J578" s="33">
        <v>5</v>
      </c>
      <c r="K578" s="32">
        <v>20</v>
      </c>
      <c r="L578" s="33"/>
      <c r="M578" s="30"/>
      <c r="N578" s="33"/>
      <c r="O578" s="32" t="s">
        <v>887</v>
      </c>
    </row>
    <row r="579" spans="7:15" x14ac:dyDescent="0.25">
      <c r="G579" s="25" t="s">
        <v>71</v>
      </c>
      <c r="H579" s="15">
        <v>578</v>
      </c>
      <c r="I579" s="30">
        <v>0</v>
      </c>
      <c r="J579" s="33">
        <v>6</v>
      </c>
      <c r="K579" s="32">
        <v>19</v>
      </c>
      <c r="L579" s="33"/>
      <c r="M579" s="30"/>
      <c r="N579" s="33"/>
      <c r="O579" s="32" t="s">
        <v>886</v>
      </c>
    </row>
    <row r="580" spans="7:15" x14ac:dyDescent="0.25">
      <c r="G580" s="25" t="s">
        <v>71</v>
      </c>
      <c r="H580" s="15">
        <v>579</v>
      </c>
      <c r="I580" s="30">
        <v>6</v>
      </c>
      <c r="J580" s="33">
        <v>18</v>
      </c>
      <c r="K580" s="32">
        <v>8</v>
      </c>
      <c r="L580" s="33" t="s">
        <v>896</v>
      </c>
      <c r="M580" s="30" t="s">
        <v>886</v>
      </c>
      <c r="N580" s="33"/>
      <c r="O580" s="32" t="s">
        <v>886</v>
      </c>
    </row>
    <row r="581" spans="7:15" x14ac:dyDescent="0.25">
      <c r="G581" s="25" t="s">
        <v>71</v>
      </c>
      <c r="H581" s="15">
        <v>580</v>
      </c>
      <c r="I581" s="30">
        <v>2</v>
      </c>
      <c r="J581" s="33">
        <v>8</v>
      </c>
      <c r="K581" s="32">
        <v>18</v>
      </c>
      <c r="L581" s="33"/>
      <c r="M581" s="30" t="s">
        <v>886</v>
      </c>
      <c r="N581" s="33"/>
      <c r="O581" s="32" t="s">
        <v>886</v>
      </c>
    </row>
    <row r="582" spans="7:15" x14ac:dyDescent="0.25">
      <c r="G582" s="25" t="s">
        <v>71</v>
      </c>
      <c r="H582" s="15">
        <v>581</v>
      </c>
      <c r="I582" s="30">
        <v>6</v>
      </c>
      <c r="J582" s="33">
        <v>15</v>
      </c>
      <c r="K582" s="32">
        <v>11</v>
      </c>
      <c r="L582" s="33" t="s">
        <v>896</v>
      </c>
      <c r="M582" s="30" t="s">
        <v>886</v>
      </c>
      <c r="N582" s="33"/>
      <c r="O582" s="32" t="s">
        <v>886</v>
      </c>
    </row>
    <row r="583" spans="7:15" x14ac:dyDescent="0.25">
      <c r="G583" s="25" t="s">
        <v>71</v>
      </c>
      <c r="H583" s="15">
        <v>582</v>
      </c>
      <c r="I583" s="30">
        <v>2</v>
      </c>
      <c r="J583" s="33">
        <v>8</v>
      </c>
      <c r="K583" s="32">
        <v>18</v>
      </c>
      <c r="L583" s="33" t="s">
        <v>896</v>
      </c>
      <c r="M583" s="30" t="s">
        <v>886</v>
      </c>
      <c r="N583" s="33"/>
      <c r="O583" s="32" t="s">
        <v>887</v>
      </c>
    </row>
    <row r="584" spans="7:15" x14ac:dyDescent="0.25">
      <c r="G584" s="25" t="s">
        <v>71</v>
      </c>
      <c r="H584" s="15">
        <v>583</v>
      </c>
      <c r="I584" s="30">
        <v>2</v>
      </c>
      <c r="J584" s="33">
        <v>11</v>
      </c>
      <c r="K584" s="32">
        <v>14</v>
      </c>
      <c r="L584" s="33"/>
      <c r="M584" s="30"/>
      <c r="N584" s="33"/>
      <c r="O584" s="32" t="s">
        <v>887</v>
      </c>
    </row>
    <row r="585" spans="7:15" x14ac:dyDescent="0.25">
      <c r="G585" s="25" t="s">
        <v>71</v>
      </c>
      <c r="H585" s="15">
        <v>584</v>
      </c>
      <c r="I585" s="30">
        <v>4</v>
      </c>
      <c r="J585" s="33">
        <v>10</v>
      </c>
      <c r="K585" s="32">
        <v>15</v>
      </c>
      <c r="L585" s="33"/>
      <c r="M585" s="30" t="s">
        <v>886</v>
      </c>
      <c r="N585" s="33"/>
      <c r="O585" s="32" t="s">
        <v>887</v>
      </c>
    </row>
    <row r="586" spans="7:15" x14ac:dyDescent="0.25">
      <c r="G586" s="25" t="s">
        <v>71</v>
      </c>
      <c r="H586" s="15">
        <v>585</v>
      </c>
      <c r="I586" s="30">
        <v>1</v>
      </c>
      <c r="J586" s="33">
        <v>6</v>
      </c>
      <c r="K586" s="32">
        <v>19</v>
      </c>
      <c r="L586" s="33"/>
      <c r="M586" s="30"/>
      <c r="N586" s="33"/>
      <c r="O586" s="32" t="s">
        <v>886</v>
      </c>
    </row>
    <row r="587" spans="7:15" x14ac:dyDescent="0.25">
      <c r="G587" s="25" t="s">
        <v>71</v>
      </c>
      <c r="H587" s="15">
        <v>586</v>
      </c>
      <c r="I587" s="30">
        <v>2</v>
      </c>
      <c r="J587" s="33">
        <v>11</v>
      </c>
      <c r="K587" s="32">
        <v>14</v>
      </c>
      <c r="L587" s="33"/>
      <c r="M587" s="30" t="s">
        <v>886</v>
      </c>
      <c r="N587" s="33"/>
      <c r="O587" s="32" t="s">
        <v>887</v>
      </c>
    </row>
    <row r="588" spans="7:15" x14ac:dyDescent="0.25">
      <c r="G588" s="25" t="s">
        <v>71</v>
      </c>
      <c r="H588" s="15">
        <v>587</v>
      </c>
      <c r="I588" s="30">
        <v>5</v>
      </c>
      <c r="J588" s="33">
        <v>13</v>
      </c>
      <c r="K588" s="32">
        <v>12</v>
      </c>
      <c r="L588" s="33"/>
      <c r="M588" s="30"/>
      <c r="N588" s="33"/>
      <c r="O588" s="32" t="s">
        <v>887</v>
      </c>
    </row>
    <row r="589" spans="7:15" x14ac:dyDescent="0.25">
      <c r="G589" s="25" t="s">
        <v>71</v>
      </c>
      <c r="H589" s="15">
        <v>588</v>
      </c>
      <c r="I589" s="30">
        <v>0</v>
      </c>
      <c r="J589" s="33">
        <v>8</v>
      </c>
      <c r="K589" s="32">
        <v>17</v>
      </c>
      <c r="L589" s="33"/>
      <c r="M589" s="30"/>
      <c r="N589" s="33"/>
      <c r="O589" s="32" t="s">
        <v>886</v>
      </c>
    </row>
    <row r="590" spans="7:15" x14ac:dyDescent="0.25">
      <c r="G590" s="25" t="s">
        <v>71</v>
      </c>
      <c r="H590" s="15">
        <v>589</v>
      </c>
      <c r="I590" s="30">
        <v>0</v>
      </c>
      <c r="J590" s="33">
        <v>3</v>
      </c>
      <c r="K590" s="32">
        <v>22</v>
      </c>
      <c r="L590" s="33"/>
      <c r="M590" s="30"/>
      <c r="N590" s="33"/>
      <c r="O590" s="32" t="s">
        <v>887</v>
      </c>
    </row>
    <row r="591" spans="7:15" x14ac:dyDescent="0.25">
      <c r="G591" s="25" t="s">
        <v>71</v>
      </c>
      <c r="H591" s="15">
        <v>590</v>
      </c>
      <c r="I591" s="30">
        <v>1</v>
      </c>
      <c r="J591" s="33">
        <v>6</v>
      </c>
      <c r="K591" s="32">
        <v>19</v>
      </c>
      <c r="L591" s="33"/>
      <c r="M591" s="30"/>
      <c r="N591" s="33"/>
      <c r="O591" s="32" t="s">
        <v>887</v>
      </c>
    </row>
    <row r="592" spans="7:15" x14ac:dyDescent="0.25">
      <c r="G592" s="25" t="s">
        <v>71</v>
      </c>
      <c r="H592" s="15">
        <v>591</v>
      </c>
      <c r="I592" s="30">
        <v>1</v>
      </c>
      <c r="J592" s="33">
        <v>6</v>
      </c>
      <c r="K592" s="32">
        <v>19</v>
      </c>
      <c r="L592" s="33"/>
      <c r="M592" s="30"/>
      <c r="N592" s="33"/>
      <c r="O592" s="32" t="s">
        <v>887</v>
      </c>
    </row>
    <row r="593" spans="7:15" x14ac:dyDescent="0.25">
      <c r="G593" s="25" t="s">
        <v>71</v>
      </c>
      <c r="H593" s="15">
        <v>592</v>
      </c>
      <c r="I593" s="30">
        <v>1</v>
      </c>
      <c r="J593" s="33">
        <v>5</v>
      </c>
      <c r="K593" s="32">
        <v>20</v>
      </c>
      <c r="L593" s="33"/>
      <c r="M593" s="30"/>
      <c r="N593" s="33"/>
      <c r="O593" s="32" t="s">
        <v>887</v>
      </c>
    </row>
    <row r="594" spans="7:15" x14ac:dyDescent="0.25">
      <c r="G594" s="25" t="s">
        <v>71</v>
      </c>
      <c r="H594" s="15">
        <v>593</v>
      </c>
      <c r="I594" s="30">
        <v>1</v>
      </c>
      <c r="J594" s="33">
        <v>5</v>
      </c>
      <c r="K594" s="32">
        <v>20</v>
      </c>
      <c r="L594" s="33"/>
      <c r="M594" s="30"/>
      <c r="N594" s="33"/>
      <c r="O594" s="32" t="s">
        <v>887</v>
      </c>
    </row>
    <row r="595" spans="7:15" x14ac:dyDescent="0.25">
      <c r="G595" s="25" t="s">
        <v>71</v>
      </c>
      <c r="H595" s="15">
        <v>594</v>
      </c>
      <c r="I595" s="30">
        <v>3</v>
      </c>
      <c r="J595" s="33">
        <v>18</v>
      </c>
      <c r="K595" s="32">
        <v>8</v>
      </c>
      <c r="L595" s="33"/>
      <c r="M595" s="30" t="s">
        <v>886</v>
      </c>
      <c r="N595" s="33"/>
      <c r="O595" s="32" t="s">
        <v>887</v>
      </c>
    </row>
    <row r="596" spans="7:15" x14ac:dyDescent="0.25">
      <c r="G596" s="25" t="s">
        <v>71</v>
      </c>
      <c r="H596" s="15">
        <v>595</v>
      </c>
      <c r="I596" s="30">
        <v>0</v>
      </c>
      <c r="J596" s="33">
        <v>2</v>
      </c>
      <c r="K596" s="32">
        <v>23</v>
      </c>
      <c r="L596" s="33"/>
      <c r="M596" s="30"/>
      <c r="N596" s="33"/>
      <c r="O596" s="32" t="s">
        <v>887</v>
      </c>
    </row>
    <row r="597" spans="7:15" x14ac:dyDescent="0.25">
      <c r="G597" s="25" t="s">
        <v>71</v>
      </c>
      <c r="H597" s="15">
        <v>596</v>
      </c>
      <c r="I597" s="30">
        <v>0</v>
      </c>
      <c r="J597" s="33">
        <v>6</v>
      </c>
      <c r="K597" s="32">
        <v>19</v>
      </c>
      <c r="L597" s="33"/>
      <c r="M597" s="30"/>
      <c r="N597" s="33"/>
      <c r="O597" s="32" t="s">
        <v>886</v>
      </c>
    </row>
    <row r="598" spans="7:15" x14ac:dyDescent="0.25">
      <c r="G598" s="25" t="s">
        <v>71</v>
      </c>
      <c r="H598" s="15">
        <v>597</v>
      </c>
      <c r="I598" s="30">
        <v>1</v>
      </c>
      <c r="J598" s="33">
        <v>7</v>
      </c>
      <c r="K598" s="32">
        <v>18</v>
      </c>
      <c r="L598" s="33"/>
      <c r="M598" s="30"/>
      <c r="N598" s="33"/>
      <c r="O598" s="32" t="s">
        <v>887</v>
      </c>
    </row>
    <row r="599" spans="7:15" x14ac:dyDescent="0.25">
      <c r="G599" s="25" t="s">
        <v>71</v>
      </c>
      <c r="H599" s="15">
        <v>598</v>
      </c>
      <c r="I599" s="30">
        <v>3</v>
      </c>
      <c r="J599" s="33">
        <v>13</v>
      </c>
      <c r="K599" s="32">
        <v>13</v>
      </c>
      <c r="L599" s="33" t="s">
        <v>896</v>
      </c>
      <c r="M599" s="30" t="s">
        <v>886</v>
      </c>
      <c r="N599" s="33"/>
      <c r="O599" s="32" t="s">
        <v>886</v>
      </c>
    </row>
    <row r="600" spans="7:15" x14ac:dyDescent="0.25">
      <c r="G600" s="25" t="s">
        <v>71</v>
      </c>
      <c r="H600" s="15">
        <v>599</v>
      </c>
      <c r="I600" s="30">
        <v>0</v>
      </c>
      <c r="J600" s="33">
        <v>5</v>
      </c>
      <c r="K600" s="32">
        <v>20</v>
      </c>
      <c r="L600" s="33"/>
      <c r="M600" s="30"/>
      <c r="N600" s="33"/>
      <c r="O600" s="32" t="s">
        <v>887</v>
      </c>
    </row>
    <row r="601" spans="7:15" x14ac:dyDescent="0.25">
      <c r="G601" s="25" t="s">
        <v>71</v>
      </c>
      <c r="H601" s="15">
        <v>600</v>
      </c>
      <c r="I601" s="30">
        <v>1</v>
      </c>
      <c r="J601" s="33">
        <v>6</v>
      </c>
      <c r="K601" s="32">
        <v>19</v>
      </c>
      <c r="L601" s="33"/>
      <c r="M601" s="30"/>
      <c r="N601" s="33"/>
      <c r="O601" s="32" t="s">
        <v>886</v>
      </c>
    </row>
    <row r="602" spans="7:15" x14ac:dyDescent="0.25">
      <c r="G602" s="25" t="s">
        <v>71</v>
      </c>
      <c r="H602" s="15">
        <v>601</v>
      </c>
      <c r="I602" s="30">
        <v>1</v>
      </c>
      <c r="J602" s="33">
        <v>8</v>
      </c>
      <c r="K602" s="32">
        <v>16</v>
      </c>
      <c r="L602" s="33"/>
      <c r="M602" s="30"/>
      <c r="N602" s="33"/>
      <c r="O602" s="32" t="s">
        <v>887</v>
      </c>
    </row>
    <row r="603" spans="7:15" x14ac:dyDescent="0.25">
      <c r="G603" s="25" t="s">
        <v>71</v>
      </c>
      <c r="H603" s="15">
        <v>602</v>
      </c>
      <c r="I603" s="30">
        <v>0</v>
      </c>
      <c r="J603" s="33">
        <v>0</v>
      </c>
      <c r="K603" s="32">
        <v>25</v>
      </c>
      <c r="L603" s="33"/>
      <c r="M603" s="30"/>
      <c r="N603" s="33"/>
      <c r="O603" s="32" t="s">
        <v>887</v>
      </c>
    </row>
    <row r="604" spans="7:15" x14ac:dyDescent="0.25">
      <c r="G604" s="25" t="s">
        <v>71</v>
      </c>
      <c r="H604" s="15">
        <v>603</v>
      </c>
      <c r="I604" s="30">
        <v>0</v>
      </c>
      <c r="J604" s="33">
        <v>3</v>
      </c>
      <c r="K604" s="32">
        <v>23</v>
      </c>
      <c r="L604" s="33"/>
      <c r="M604" s="30" t="s">
        <v>886</v>
      </c>
      <c r="N604" s="33"/>
      <c r="O604" s="32" t="s">
        <v>887</v>
      </c>
    </row>
    <row r="605" spans="7:15" x14ac:dyDescent="0.25">
      <c r="G605" s="25" t="s">
        <v>71</v>
      </c>
      <c r="H605" s="15">
        <v>604</v>
      </c>
      <c r="I605" s="30">
        <v>0</v>
      </c>
      <c r="J605" s="33">
        <v>4</v>
      </c>
      <c r="K605" s="32">
        <v>21</v>
      </c>
      <c r="L605" s="33"/>
      <c r="M605" s="30"/>
      <c r="N605" s="33"/>
      <c r="O605" s="32" t="s">
        <v>886</v>
      </c>
    </row>
    <row r="606" spans="7:15" x14ac:dyDescent="0.25">
      <c r="G606" s="25" t="s">
        <v>71</v>
      </c>
      <c r="H606" s="15">
        <v>605</v>
      </c>
      <c r="I606" s="30">
        <v>1</v>
      </c>
      <c r="J606" s="33">
        <v>9</v>
      </c>
      <c r="K606" s="32">
        <v>16</v>
      </c>
      <c r="L606" s="33"/>
      <c r="M606" s="30" t="s">
        <v>886</v>
      </c>
      <c r="N606" s="33"/>
      <c r="O606" s="32" t="s">
        <v>886</v>
      </c>
    </row>
    <row r="607" spans="7:15" x14ac:dyDescent="0.25">
      <c r="G607" s="25" t="s">
        <v>71</v>
      </c>
      <c r="H607" s="15">
        <v>606</v>
      </c>
      <c r="I607" s="30">
        <v>0</v>
      </c>
      <c r="J607" s="33">
        <v>1</v>
      </c>
      <c r="K607" s="32">
        <v>24</v>
      </c>
      <c r="L607" s="33"/>
      <c r="M607" s="30"/>
      <c r="N607" s="33"/>
      <c r="O607" s="32" t="s">
        <v>887</v>
      </c>
    </row>
    <row r="608" spans="7:15" x14ac:dyDescent="0.25">
      <c r="G608" s="25" t="s">
        <v>71</v>
      </c>
      <c r="H608" s="15">
        <v>607</v>
      </c>
      <c r="I608" s="30">
        <v>5</v>
      </c>
      <c r="J608" s="33">
        <v>19</v>
      </c>
      <c r="K608" s="32">
        <v>6</v>
      </c>
      <c r="L608" s="33"/>
      <c r="M608" s="30"/>
      <c r="N608" s="33"/>
      <c r="O608" s="32" t="s">
        <v>887</v>
      </c>
    </row>
    <row r="609" spans="7:15" x14ac:dyDescent="0.25">
      <c r="G609" s="25" t="s">
        <v>71</v>
      </c>
      <c r="H609" s="15">
        <v>608</v>
      </c>
      <c r="I609" s="30">
        <v>2</v>
      </c>
      <c r="J609" s="33">
        <v>15</v>
      </c>
      <c r="K609" s="32">
        <v>10</v>
      </c>
      <c r="L609" s="33"/>
      <c r="M609" s="30"/>
      <c r="N609" s="33"/>
      <c r="O609" s="32" t="s">
        <v>887</v>
      </c>
    </row>
    <row r="610" spans="7:15" x14ac:dyDescent="0.25">
      <c r="G610" s="25" t="s">
        <v>71</v>
      </c>
      <c r="H610" s="15">
        <v>609</v>
      </c>
      <c r="I610" s="30">
        <v>0</v>
      </c>
      <c r="J610" s="33">
        <v>5</v>
      </c>
      <c r="K610" s="32">
        <v>21</v>
      </c>
      <c r="L610" s="33"/>
      <c r="M610" s="30" t="s">
        <v>886</v>
      </c>
      <c r="N610" s="33"/>
      <c r="O610" s="32" t="s">
        <v>886</v>
      </c>
    </row>
    <row r="611" spans="7:15" x14ac:dyDescent="0.25">
      <c r="G611" s="25" t="s">
        <v>71</v>
      </c>
      <c r="H611" s="15">
        <v>610</v>
      </c>
      <c r="I611" s="30">
        <v>0</v>
      </c>
      <c r="J611" s="33">
        <v>7</v>
      </c>
      <c r="K611" s="32">
        <v>18</v>
      </c>
      <c r="L611" s="33"/>
      <c r="M611" s="30"/>
      <c r="N611" s="33"/>
      <c r="O611" s="32" t="s">
        <v>886</v>
      </c>
    </row>
    <row r="612" spans="7:15" x14ac:dyDescent="0.25">
      <c r="G612" s="25" t="s">
        <v>71</v>
      </c>
      <c r="H612" s="15">
        <v>611</v>
      </c>
      <c r="I612" s="30">
        <v>0</v>
      </c>
      <c r="J612" s="33">
        <v>1</v>
      </c>
      <c r="K612" s="32">
        <v>24</v>
      </c>
      <c r="L612" s="33"/>
      <c r="M612" s="30"/>
      <c r="N612" s="33"/>
      <c r="O612" s="32" t="s">
        <v>887</v>
      </c>
    </row>
    <row r="613" spans="7:15" x14ac:dyDescent="0.25">
      <c r="G613" s="25" t="s">
        <v>71</v>
      </c>
      <c r="H613" s="15">
        <v>612</v>
      </c>
      <c r="I613" s="30">
        <v>0</v>
      </c>
      <c r="J613" s="33">
        <v>2</v>
      </c>
      <c r="K613" s="32">
        <v>23</v>
      </c>
      <c r="L613" s="33"/>
      <c r="M613" s="30"/>
      <c r="N613" s="33"/>
      <c r="O613" s="32" t="s">
        <v>887</v>
      </c>
    </row>
    <row r="614" spans="7:15" x14ac:dyDescent="0.25">
      <c r="G614" s="25" t="s">
        <v>71</v>
      </c>
      <c r="H614" s="15">
        <v>613</v>
      </c>
      <c r="I614" s="30">
        <v>0</v>
      </c>
      <c r="J614" s="33">
        <v>4</v>
      </c>
      <c r="K614" s="32">
        <v>21</v>
      </c>
      <c r="L614" s="33"/>
      <c r="M614" s="30"/>
      <c r="N614" s="33"/>
      <c r="O614" s="32" t="s">
        <v>887</v>
      </c>
    </row>
    <row r="615" spans="7:15" x14ac:dyDescent="0.25">
      <c r="G615" s="25" t="s">
        <v>71</v>
      </c>
      <c r="H615" s="15">
        <v>614</v>
      </c>
      <c r="I615" s="30">
        <v>1</v>
      </c>
      <c r="J615" s="33">
        <v>14</v>
      </c>
      <c r="K615" s="32">
        <v>12</v>
      </c>
      <c r="L615" s="33" t="s">
        <v>896</v>
      </c>
      <c r="M615" s="30" t="s">
        <v>886</v>
      </c>
      <c r="N615" s="33"/>
      <c r="O615" s="32" t="s">
        <v>887</v>
      </c>
    </row>
    <row r="616" spans="7:15" x14ac:dyDescent="0.25">
      <c r="G616" s="25" t="s">
        <v>71</v>
      </c>
      <c r="H616" s="15">
        <v>615</v>
      </c>
      <c r="I616" s="30">
        <v>0</v>
      </c>
      <c r="J616" s="33">
        <v>3</v>
      </c>
      <c r="K616" s="32">
        <v>22</v>
      </c>
      <c r="L616" s="33"/>
      <c r="M616" s="30"/>
      <c r="N616" s="33"/>
      <c r="O616" s="32" t="s">
        <v>887</v>
      </c>
    </row>
    <row r="617" spans="7:15" x14ac:dyDescent="0.25">
      <c r="G617" s="25" t="s">
        <v>71</v>
      </c>
      <c r="H617" s="15">
        <v>616</v>
      </c>
      <c r="I617" s="30">
        <v>1</v>
      </c>
      <c r="J617" s="33">
        <v>13</v>
      </c>
      <c r="K617" s="32">
        <v>12</v>
      </c>
      <c r="L617" s="33"/>
      <c r="M617" s="30" t="s">
        <v>886</v>
      </c>
      <c r="N617" s="33"/>
      <c r="O617" s="32" t="s">
        <v>886</v>
      </c>
    </row>
    <row r="618" spans="7:15" x14ac:dyDescent="0.25">
      <c r="G618" s="25" t="s">
        <v>71</v>
      </c>
      <c r="H618" s="15">
        <v>617</v>
      </c>
      <c r="I618" s="30">
        <v>1</v>
      </c>
      <c r="J618" s="33">
        <v>6</v>
      </c>
      <c r="K618" s="32">
        <v>19</v>
      </c>
      <c r="L618" s="33"/>
      <c r="M618" s="30"/>
      <c r="N618" s="33"/>
      <c r="O618" s="32" t="s">
        <v>887</v>
      </c>
    </row>
    <row r="619" spans="7:15" x14ac:dyDescent="0.25">
      <c r="G619" s="25" t="s">
        <v>71</v>
      </c>
      <c r="H619" s="15">
        <v>618</v>
      </c>
      <c r="I619" s="30">
        <v>1</v>
      </c>
      <c r="J619" s="33">
        <v>7</v>
      </c>
      <c r="K619" s="32">
        <v>19</v>
      </c>
      <c r="L619" s="33"/>
      <c r="M619" s="30" t="s">
        <v>886</v>
      </c>
      <c r="N619" s="33"/>
      <c r="O619" s="32" t="s">
        <v>887</v>
      </c>
    </row>
    <row r="620" spans="7:15" x14ac:dyDescent="0.25">
      <c r="G620" s="25" t="s">
        <v>71</v>
      </c>
      <c r="H620" s="15">
        <v>619</v>
      </c>
      <c r="I620" s="30">
        <v>0</v>
      </c>
      <c r="J620" s="33">
        <v>4</v>
      </c>
      <c r="K620" s="32">
        <v>21</v>
      </c>
      <c r="L620" s="33"/>
      <c r="M620" s="30"/>
      <c r="N620" s="33"/>
      <c r="O620" s="32" t="s">
        <v>887</v>
      </c>
    </row>
    <row r="621" spans="7:15" x14ac:dyDescent="0.25">
      <c r="G621" s="25" t="s">
        <v>71</v>
      </c>
      <c r="H621" s="15">
        <v>620</v>
      </c>
      <c r="I621" s="30">
        <v>1</v>
      </c>
      <c r="J621" s="33">
        <v>3</v>
      </c>
      <c r="K621" s="32">
        <v>23</v>
      </c>
      <c r="L621" s="33" t="s">
        <v>896</v>
      </c>
      <c r="M621" s="30" t="s">
        <v>886</v>
      </c>
      <c r="N621" s="33"/>
      <c r="O621" s="32" t="s">
        <v>887</v>
      </c>
    </row>
    <row r="622" spans="7:15" x14ac:dyDescent="0.25">
      <c r="G622" s="25" t="s">
        <v>71</v>
      </c>
      <c r="H622" s="15">
        <v>621</v>
      </c>
      <c r="I622" s="30">
        <v>0</v>
      </c>
      <c r="J622" s="33">
        <v>4</v>
      </c>
      <c r="K622" s="32">
        <v>21</v>
      </c>
      <c r="L622" s="33"/>
      <c r="M622" s="30"/>
      <c r="N622" s="33"/>
      <c r="O622" s="32" t="s">
        <v>887</v>
      </c>
    </row>
    <row r="623" spans="7:15" x14ac:dyDescent="0.25">
      <c r="G623" s="25" t="s">
        <v>71</v>
      </c>
      <c r="H623" s="15">
        <v>622</v>
      </c>
      <c r="I623" s="30">
        <v>0</v>
      </c>
      <c r="J623" s="33">
        <v>4</v>
      </c>
      <c r="K623" s="32">
        <v>21</v>
      </c>
      <c r="L623" s="33"/>
      <c r="M623" s="30"/>
      <c r="N623" s="33"/>
      <c r="O623" s="32" t="s">
        <v>887</v>
      </c>
    </row>
    <row r="624" spans="7:15" x14ac:dyDescent="0.25">
      <c r="G624" s="25" t="s">
        <v>71</v>
      </c>
      <c r="H624" s="15">
        <v>623</v>
      </c>
      <c r="I624" s="30">
        <v>0</v>
      </c>
      <c r="J624" s="33">
        <v>5</v>
      </c>
      <c r="K624" s="32">
        <v>20</v>
      </c>
      <c r="L624" s="33"/>
      <c r="M624" s="30"/>
      <c r="N624" s="33"/>
      <c r="O624" s="32" t="s">
        <v>886</v>
      </c>
    </row>
    <row r="625" spans="7:15" x14ac:dyDescent="0.25">
      <c r="G625" s="25" t="s">
        <v>71</v>
      </c>
      <c r="H625" s="15">
        <v>624</v>
      </c>
      <c r="I625" s="30">
        <v>2</v>
      </c>
      <c r="J625" s="33">
        <v>6</v>
      </c>
      <c r="K625" s="32">
        <v>18</v>
      </c>
      <c r="L625" s="33"/>
      <c r="M625" s="30"/>
      <c r="N625" s="33"/>
      <c r="O625" s="32" t="s">
        <v>887</v>
      </c>
    </row>
    <row r="626" spans="7:15" x14ac:dyDescent="0.25">
      <c r="G626" s="25" t="s">
        <v>71</v>
      </c>
      <c r="H626" s="15">
        <v>625</v>
      </c>
      <c r="I626" s="30">
        <v>0</v>
      </c>
      <c r="J626" s="33">
        <v>3</v>
      </c>
      <c r="K626" s="32">
        <v>22</v>
      </c>
      <c r="L626" s="33"/>
      <c r="M626" s="30"/>
      <c r="N626" s="33"/>
      <c r="O626" s="32" t="s">
        <v>886</v>
      </c>
    </row>
    <row r="627" spans="7:15" x14ac:dyDescent="0.25">
      <c r="G627" s="25" t="s">
        <v>71</v>
      </c>
      <c r="H627" s="15">
        <v>626</v>
      </c>
      <c r="I627" s="30">
        <v>4</v>
      </c>
      <c r="J627" s="33">
        <v>18</v>
      </c>
      <c r="K627" s="32">
        <v>8</v>
      </c>
      <c r="L627" s="33"/>
      <c r="M627" s="30" t="s">
        <v>886</v>
      </c>
      <c r="N627" s="33"/>
      <c r="O627" s="32" t="s">
        <v>887</v>
      </c>
    </row>
    <row r="628" spans="7:15" x14ac:dyDescent="0.25">
      <c r="G628" s="25" t="s">
        <v>71</v>
      </c>
      <c r="H628" s="15">
        <v>627</v>
      </c>
      <c r="I628" s="30">
        <v>5</v>
      </c>
      <c r="J628" s="33">
        <v>18</v>
      </c>
      <c r="K628" s="32">
        <v>8</v>
      </c>
      <c r="L628" s="33" t="s">
        <v>896</v>
      </c>
      <c r="M628" s="30" t="s">
        <v>886</v>
      </c>
      <c r="N628" s="33"/>
      <c r="O628" s="32" t="s">
        <v>886</v>
      </c>
    </row>
    <row r="629" spans="7:15" x14ac:dyDescent="0.25">
      <c r="G629" s="25" t="s">
        <v>71</v>
      </c>
      <c r="H629" s="15">
        <v>628</v>
      </c>
      <c r="I629" s="30">
        <v>4</v>
      </c>
      <c r="J629" s="33">
        <v>21</v>
      </c>
      <c r="K629" s="32">
        <v>5</v>
      </c>
      <c r="L629" s="33"/>
      <c r="M629" s="30" t="s">
        <v>886</v>
      </c>
      <c r="N629" s="33"/>
      <c r="O629" s="32" t="s">
        <v>887</v>
      </c>
    </row>
    <row r="630" spans="7:15" x14ac:dyDescent="0.25">
      <c r="G630" s="25" t="s">
        <v>71</v>
      </c>
      <c r="H630" s="15">
        <v>629</v>
      </c>
      <c r="I630" s="30">
        <v>9</v>
      </c>
      <c r="J630" s="33">
        <v>19</v>
      </c>
      <c r="K630" s="32">
        <v>6</v>
      </c>
      <c r="L630" s="33"/>
      <c r="M630" s="30"/>
      <c r="N630" s="33"/>
      <c r="O630" s="32" t="s">
        <v>886</v>
      </c>
    </row>
    <row r="631" spans="7:15" x14ac:dyDescent="0.25">
      <c r="G631" s="25" t="s">
        <v>71</v>
      </c>
      <c r="H631" s="15">
        <v>630</v>
      </c>
      <c r="I631" s="30">
        <v>3</v>
      </c>
      <c r="J631" s="33">
        <v>16</v>
      </c>
      <c r="K631" s="32">
        <v>9</v>
      </c>
      <c r="L631" s="33" t="s">
        <v>896</v>
      </c>
      <c r="M631" s="30" t="s">
        <v>886</v>
      </c>
      <c r="N631" s="33"/>
      <c r="O631" s="32" t="s">
        <v>886</v>
      </c>
    </row>
    <row r="632" spans="7:15" x14ac:dyDescent="0.25">
      <c r="G632" s="25" t="s">
        <v>71</v>
      </c>
      <c r="H632" s="15">
        <v>631</v>
      </c>
      <c r="I632" s="30">
        <v>1</v>
      </c>
      <c r="J632" s="33">
        <v>11</v>
      </c>
      <c r="K632" s="32">
        <v>13</v>
      </c>
      <c r="L632" s="33"/>
      <c r="M632" s="30"/>
      <c r="N632" s="33"/>
      <c r="O632" s="32" t="s">
        <v>887</v>
      </c>
    </row>
    <row r="633" spans="7:15" x14ac:dyDescent="0.25">
      <c r="G633" s="25" t="s">
        <v>71</v>
      </c>
      <c r="H633" s="15">
        <v>632</v>
      </c>
      <c r="I633" s="30">
        <v>5</v>
      </c>
      <c r="J633" s="33">
        <v>15</v>
      </c>
      <c r="K633" s="32">
        <v>11</v>
      </c>
      <c r="L633" s="33"/>
      <c r="M633" s="30" t="s">
        <v>886</v>
      </c>
      <c r="N633" s="33"/>
      <c r="O633" s="32" t="s">
        <v>887</v>
      </c>
    </row>
    <row r="634" spans="7:15" x14ac:dyDescent="0.25">
      <c r="G634" s="25" t="s">
        <v>71</v>
      </c>
      <c r="H634" s="15">
        <v>633</v>
      </c>
      <c r="I634" s="30">
        <v>6</v>
      </c>
      <c r="J634" s="33">
        <v>15</v>
      </c>
      <c r="K634" s="32">
        <v>10</v>
      </c>
      <c r="L634" s="33"/>
      <c r="M634" s="30"/>
      <c r="N634" s="33"/>
      <c r="O634" s="32" t="s">
        <v>886</v>
      </c>
    </row>
    <row r="635" spans="7:15" x14ac:dyDescent="0.25">
      <c r="G635" s="25" t="s">
        <v>71</v>
      </c>
      <c r="H635" s="15">
        <v>634</v>
      </c>
      <c r="I635" s="30">
        <v>0</v>
      </c>
      <c r="J635" s="33">
        <v>9</v>
      </c>
      <c r="K635" s="32">
        <v>17</v>
      </c>
      <c r="L635" s="33"/>
      <c r="M635" s="30" t="s">
        <v>886</v>
      </c>
      <c r="N635" s="33"/>
      <c r="O635" s="32" t="s">
        <v>887</v>
      </c>
    </row>
    <row r="636" spans="7:15" x14ac:dyDescent="0.25">
      <c r="G636" s="25" t="s">
        <v>71</v>
      </c>
      <c r="H636" s="15">
        <v>635</v>
      </c>
      <c r="I636" s="30">
        <v>1</v>
      </c>
      <c r="J636" s="33">
        <v>6</v>
      </c>
      <c r="K636" s="32">
        <v>19</v>
      </c>
      <c r="L636" s="33"/>
      <c r="M636" s="30"/>
      <c r="N636" s="33"/>
      <c r="O636" s="32" t="s">
        <v>886</v>
      </c>
    </row>
    <row r="637" spans="7:15" x14ac:dyDescent="0.25">
      <c r="G637" s="25" t="s">
        <v>71</v>
      </c>
      <c r="H637" s="15">
        <v>636</v>
      </c>
      <c r="I637" s="30">
        <v>0</v>
      </c>
      <c r="J637" s="33">
        <v>6</v>
      </c>
      <c r="K637" s="32">
        <v>19</v>
      </c>
      <c r="L637" s="33"/>
      <c r="M637" s="30"/>
      <c r="N637" s="33"/>
      <c r="O637" s="32" t="s">
        <v>887</v>
      </c>
    </row>
    <row r="638" spans="7:15" x14ac:dyDescent="0.25">
      <c r="G638" s="25" t="s">
        <v>71</v>
      </c>
      <c r="H638" s="15">
        <v>637</v>
      </c>
      <c r="I638" s="30">
        <v>0</v>
      </c>
      <c r="J638" s="33">
        <v>5</v>
      </c>
      <c r="K638" s="32">
        <v>20</v>
      </c>
      <c r="L638" s="33"/>
      <c r="M638" s="30"/>
      <c r="N638" s="33"/>
      <c r="O638" s="32" t="s">
        <v>887</v>
      </c>
    </row>
    <row r="639" spans="7:15" x14ac:dyDescent="0.25">
      <c r="G639" s="25" t="s">
        <v>71</v>
      </c>
      <c r="H639" s="15">
        <v>638</v>
      </c>
      <c r="I639" s="30">
        <v>0</v>
      </c>
      <c r="J639" s="33">
        <v>4</v>
      </c>
      <c r="K639" s="32">
        <v>21</v>
      </c>
      <c r="L639" s="33"/>
      <c r="M639" s="30"/>
      <c r="N639" s="33"/>
      <c r="O639" s="32" t="s">
        <v>887</v>
      </c>
    </row>
    <row r="640" spans="7:15" x14ac:dyDescent="0.25">
      <c r="G640" s="25" t="s">
        <v>71</v>
      </c>
      <c r="H640" s="15">
        <v>639</v>
      </c>
      <c r="I640" s="30">
        <v>0</v>
      </c>
      <c r="J640" s="33">
        <v>4</v>
      </c>
      <c r="K640" s="32">
        <v>21</v>
      </c>
      <c r="L640" s="33"/>
      <c r="M640" s="30"/>
      <c r="N640" s="33"/>
      <c r="O640" s="32" t="s">
        <v>887</v>
      </c>
    </row>
    <row r="641" spans="7:15" x14ac:dyDescent="0.25">
      <c r="G641" s="25" t="s">
        <v>71</v>
      </c>
      <c r="H641" s="15">
        <v>640</v>
      </c>
      <c r="I641" s="30">
        <v>0</v>
      </c>
      <c r="J641" s="33">
        <v>6</v>
      </c>
      <c r="K641" s="32">
        <v>19</v>
      </c>
      <c r="L641" s="33"/>
      <c r="M641" s="30"/>
      <c r="N641" s="33"/>
      <c r="O641" s="32" t="s">
        <v>887</v>
      </c>
    </row>
    <row r="642" spans="7:15" x14ac:dyDescent="0.25">
      <c r="G642" s="25" t="s">
        <v>71</v>
      </c>
      <c r="H642" s="15">
        <v>641</v>
      </c>
      <c r="I642" s="30">
        <v>0</v>
      </c>
      <c r="J642" s="33">
        <v>4</v>
      </c>
      <c r="K642" s="32">
        <v>21</v>
      </c>
      <c r="L642" s="33"/>
      <c r="M642" s="30"/>
      <c r="N642" s="33"/>
      <c r="O642" s="32" t="s">
        <v>887</v>
      </c>
    </row>
    <row r="643" spans="7:15" x14ac:dyDescent="0.25">
      <c r="G643" s="25" t="s">
        <v>71</v>
      </c>
      <c r="H643" s="15">
        <v>642</v>
      </c>
      <c r="I643" s="30">
        <v>0</v>
      </c>
      <c r="J643" s="33">
        <v>2</v>
      </c>
      <c r="K643" s="32">
        <v>23</v>
      </c>
      <c r="L643" s="33"/>
      <c r="M643" s="30"/>
      <c r="N643" s="33"/>
      <c r="O643" s="32" t="s">
        <v>887</v>
      </c>
    </row>
    <row r="644" spans="7:15" x14ac:dyDescent="0.25">
      <c r="G644" s="25" t="s">
        <v>71</v>
      </c>
      <c r="H644" s="15">
        <v>643</v>
      </c>
      <c r="I644" s="30">
        <v>0</v>
      </c>
      <c r="J644" s="33">
        <v>2</v>
      </c>
      <c r="K644" s="32">
        <v>23</v>
      </c>
      <c r="L644" s="33"/>
      <c r="M644" s="30"/>
      <c r="N644" s="33"/>
      <c r="O644" s="32" t="s">
        <v>887</v>
      </c>
    </row>
    <row r="645" spans="7:15" x14ac:dyDescent="0.25">
      <c r="G645" s="25" t="s">
        <v>71</v>
      </c>
      <c r="H645" s="15">
        <v>644</v>
      </c>
      <c r="I645" s="30">
        <v>1</v>
      </c>
      <c r="J645" s="33">
        <v>5</v>
      </c>
      <c r="K645" s="32">
        <v>20</v>
      </c>
      <c r="L645" s="33"/>
      <c r="M645" s="30"/>
      <c r="N645" s="33"/>
      <c r="O645" s="32" t="s">
        <v>887</v>
      </c>
    </row>
    <row r="646" spans="7:15" x14ac:dyDescent="0.25">
      <c r="G646" s="25" t="s">
        <v>71</v>
      </c>
      <c r="H646" s="15">
        <v>645</v>
      </c>
      <c r="I646" s="30">
        <v>0</v>
      </c>
      <c r="J646" s="33">
        <v>1</v>
      </c>
      <c r="K646" s="32">
        <v>24</v>
      </c>
      <c r="L646" s="33"/>
      <c r="M646" s="30"/>
      <c r="N646" s="33"/>
      <c r="O646" s="32" t="s">
        <v>887</v>
      </c>
    </row>
    <row r="647" spans="7:15" x14ac:dyDescent="0.25">
      <c r="G647" s="25" t="s">
        <v>71</v>
      </c>
      <c r="H647" s="15">
        <v>646</v>
      </c>
      <c r="I647" s="30">
        <v>1</v>
      </c>
      <c r="J647" s="33">
        <v>4</v>
      </c>
      <c r="K647" s="32">
        <v>22</v>
      </c>
      <c r="L647" s="33" t="s">
        <v>896</v>
      </c>
      <c r="M647" s="30" t="s">
        <v>886</v>
      </c>
      <c r="N647" s="33"/>
      <c r="O647" s="32" t="s">
        <v>887</v>
      </c>
    </row>
    <row r="648" spans="7:15" x14ac:dyDescent="0.25">
      <c r="G648" s="25" t="s">
        <v>71</v>
      </c>
      <c r="H648" s="15">
        <v>647</v>
      </c>
      <c r="I648" s="30">
        <v>0</v>
      </c>
      <c r="J648" s="33">
        <v>1</v>
      </c>
      <c r="K648" s="32">
        <v>24</v>
      </c>
      <c r="L648" s="33"/>
      <c r="M648" s="30"/>
      <c r="N648" s="33"/>
      <c r="O648" s="32" t="s">
        <v>887</v>
      </c>
    </row>
    <row r="649" spans="7:15" x14ac:dyDescent="0.25">
      <c r="G649" s="25" t="s">
        <v>71</v>
      </c>
      <c r="H649" s="15">
        <v>648</v>
      </c>
      <c r="I649" s="30">
        <v>1</v>
      </c>
      <c r="J649" s="33">
        <v>3</v>
      </c>
      <c r="K649" s="32">
        <v>23</v>
      </c>
      <c r="L649" s="33" t="s">
        <v>896</v>
      </c>
      <c r="M649" s="30" t="s">
        <v>886</v>
      </c>
      <c r="N649" s="33"/>
      <c r="O649" s="32" t="s">
        <v>887</v>
      </c>
    </row>
    <row r="650" spans="7:15" x14ac:dyDescent="0.25">
      <c r="G650" s="25" t="s">
        <v>71</v>
      </c>
      <c r="H650" s="15">
        <v>649</v>
      </c>
      <c r="I650" s="30">
        <v>0</v>
      </c>
      <c r="J650" s="33">
        <v>1</v>
      </c>
      <c r="K650" s="32">
        <v>24</v>
      </c>
      <c r="L650" s="33"/>
      <c r="M650" s="30"/>
      <c r="N650" s="33"/>
      <c r="O650" s="32" t="s">
        <v>887</v>
      </c>
    </row>
    <row r="651" spans="7:15" x14ac:dyDescent="0.25">
      <c r="G651" s="25" t="s">
        <v>71</v>
      </c>
      <c r="H651" s="15">
        <v>650</v>
      </c>
      <c r="I651" s="30">
        <v>1</v>
      </c>
      <c r="J651" s="33">
        <v>4</v>
      </c>
      <c r="K651" s="32">
        <v>22</v>
      </c>
      <c r="L651" s="33" t="s">
        <v>896</v>
      </c>
      <c r="M651" s="30" t="s">
        <v>886</v>
      </c>
      <c r="N651" s="33"/>
      <c r="O651" s="32" t="s">
        <v>887</v>
      </c>
    </row>
    <row r="652" spans="7:15" x14ac:dyDescent="0.25">
      <c r="G652" s="25" t="s">
        <v>71</v>
      </c>
      <c r="H652" s="15">
        <v>651</v>
      </c>
      <c r="I652" s="30">
        <v>0</v>
      </c>
      <c r="J652" s="33">
        <v>2</v>
      </c>
      <c r="K652" s="32">
        <v>23</v>
      </c>
      <c r="L652" s="33"/>
      <c r="M652" s="30"/>
      <c r="N652" s="33"/>
      <c r="O652" s="32" t="s">
        <v>887</v>
      </c>
    </row>
    <row r="653" spans="7:15" x14ac:dyDescent="0.25">
      <c r="G653" s="25" t="s">
        <v>71</v>
      </c>
      <c r="H653" s="15">
        <v>652</v>
      </c>
      <c r="I653" s="30">
        <v>0</v>
      </c>
      <c r="J653" s="33">
        <v>3</v>
      </c>
      <c r="K653" s="32">
        <v>22</v>
      </c>
      <c r="L653" s="33"/>
      <c r="M653" s="30"/>
      <c r="N653" s="33"/>
      <c r="O653" s="32" t="s">
        <v>887</v>
      </c>
    </row>
    <row r="654" spans="7:15" x14ac:dyDescent="0.25">
      <c r="G654" s="25" t="s">
        <v>71</v>
      </c>
      <c r="H654" s="15">
        <v>653</v>
      </c>
      <c r="I654" s="30">
        <v>0</v>
      </c>
      <c r="J654" s="33">
        <v>1</v>
      </c>
      <c r="K654" s="32">
        <v>24</v>
      </c>
      <c r="L654" s="33"/>
      <c r="M654" s="30"/>
      <c r="N654" s="33"/>
      <c r="O654" s="32" t="s">
        <v>887</v>
      </c>
    </row>
    <row r="655" spans="7:15" x14ac:dyDescent="0.25">
      <c r="G655" s="25" t="s">
        <v>71</v>
      </c>
      <c r="H655" s="15">
        <v>654</v>
      </c>
      <c r="I655" s="30">
        <v>0</v>
      </c>
      <c r="J655" s="33">
        <v>2</v>
      </c>
      <c r="K655" s="32">
        <v>23</v>
      </c>
      <c r="L655" s="33"/>
      <c r="M655" s="30"/>
      <c r="N655" s="33"/>
      <c r="O655" s="32" t="s">
        <v>887</v>
      </c>
    </row>
    <row r="656" spans="7:15" ht="15.75" thickBot="1" x14ac:dyDescent="0.3">
      <c r="G656" s="26" t="s">
        <v>71</v>
      </c>
      <c r="H656" s="19">
        <v>655</v>
      </c>
      <c r="I656" s="34">
        <v>0</v>
      </c>
      <c r="J656" s="35">
        <v>2</v>
      </c>
      <c r="K656" s="36">
        <v>23</v>
      </c>
      <c r="L656" s="35"/>
      <c r="M656" s="34"/>
      <c r="N656" s="35"/>
      <c r="O656" s="36" t="s">
        <v>887</v>
      </c>
    </row>
    <row r="657" spans="7:15" x14ac:dyDescent="0.25">
      <c r="G657" s="25" t="s">
        <v>72</v>
      </c>
      <c r="H657" s="15">
        <v>1</v>
      </c>
      <c r="I657" s="30">
        <v>2</v>
      </c>
      <c r="J657" s="33">
        <v>12</v>
      </c>
      <c r="K657" s="32">
        <v>13</v>
      </c>
      <c r="L657" s="33"/>
      <c r="M657" s="30" t="s">
        <v>886</v>
      </c>
      <c r="N657" s="33"/>
      <c r="O657" s="32" t="s">
        <v>887</v>
      </c>
    </row>
    <row r="658" spans="7:15" x14ac:dyDescent="0.25">
      <c r="G658" s="27" t="s">
        <v>72</v>
      </c>
      <c r="H658" s="18">
        <v>2</v>
      </c>
      <c r="I658" s="37">
        <v>1</v>
      </c>
      <c r="J658" s="38">
        <v>6</v>
      </c>
      <c r="K658" s="39">
        <v>18</v>
      </c>
      <c r="L658" s="38"/>
      <c r="M658" s="37" t="s">
        <v>886</v>
      </c>
      <c r="N658" s="38"/>
      <c r="O658" s="39" t="s">
        <v>887</v>
      </c>
    </row>
    <row r="659" spans="7:15" x14ac:dyDescent="0.25">
      <c r="G659" s="27" t="s">
        <v>72</v>
      </c>
      <c r="H659" s="18">
        <v>3</v>
      </c>
      <c r="I659" s="37">
        <v>1</v>
      </c>
      <c r="J659" s="38">
        <v>7</v>
      </c>
      <c r="K659" s="39">
        <v>17</v>
      </c>
      <c r="L659" s="38"/>
      <c r="M659" s="37" t="s">
        <v>886</v>
      </c>
      <c r="N659" s="38"/>
      <c r="O659" s="39" t="s">
        <v>887</v>
      </c>
    </row>
    <row r="660" spans="7:15" x14ac:dyDescent="0.25">
      <c r="G660" s="27" t="s">
        <v>72</v>
      </c>
      <c r="H660" s="18">
        <v>4</v>
      </c>
      <c r="I660" s="37">
        <v>0</v>
      </c>
      <c r="J660" s="38">
        <v>6</v>
      </c>
      <c r="K660" s="39">
        <v>19</v>
      </c>
      <c r="L660" s="38"/>
      <c r="M660" s="37" t="s">
        <v>887</v>
      </c>
      <c r="N660" s="38"/>
      <c r="O660" s="39" t="s">
        <v>887</v>
      </c>
    </row>
    <row r="661" spans="7:15" x14ac:dyDescent="0.25">
      <c r="G661" s="27" t="s">
        <v>72</v>
      </c>
      <c r="H661" s="18">
        <v>5</v>
      </c>
      <c r="I661" s="37">
        <v>12</v>
      </c>
      <c r="J661" s="38">
        <v>20</v>
      </c>
      <c r="K661" s="39">
        <v>5</v>
      </c>
      <c r="L661" s="38" t="s">
        <v>896</v>
      </c>
      <c r="M661" s="37" t="s">
        <v>886</v>
      </c>
      <c r="N661" s="38" t="s">
        <v>896</v>
      </c>
      <c r="O661" s="39" t="s">
        <v>886</v>
      </c>
    </row>
    <row r="662" spans="7:15" x14ac:dyDescent="0.25">
      <c r="G662" s="27" t="s">
        <v>72</v>
      </c>
      <c r="H662" s="18">
        <v>6</v>
      </c>
      <c r="I662" s="37">
        <v>2</v>
      </c>
      <c r="J662" s="38">
        <v>16</v>
      </c>
      <c r="K662" s="39">
        <v>9</v>
      </c>
      <c r="L662" s="38" t="s">
        <v>896</v>
      </c>
      <c r="M662" s="37" t="s">
        <v>886</v>
      </c>
      <c r="N662" s="38"/>
      <c r="O662" s="39" t="s">
        <v>887</v>
      </c>
    </row>
    <row r="663" spans="7:15" x14ac:dyDescent="0.25">
      <c r="G663" s="27" t="s">
        <v>72</v>
      </c>
      <c r="H663" s="18">
        <v>7</v>
      </c>
      <c r="I663" s="37">
        <v>7</v>
      </c>
      <c r="J663" s="38">
        <v>17</v>
      </c>
      <c r="K663" s="39">
        <v>8</v>
      </c>
      <c r="L663" s="38" t="s">
        <v>896</v>
      </c>
      <c r="M663" s="37" t="s">
        <v>886</v>
      </c>
      <c r="N663" s="38"/>
      <c r="O663" s="39" t="s">
        <v>887</v>
      </c>
    </row>
    <row r="664" spans="7:15" x14ac:dyDescent="0.25">
      <c r="G664" s="27" t="s">
        <v>72</v>
      </c>
      <c r="H664" s="18">
        <v>8</v>
      </c>
      <c r="I664" s="37">
        <v>2</v>
      </c>
      <c r="J664" s="38">
        <v>15</v>
      </c>
      <c r="K664" s="39">
        <v>10</v>
      </c>
      <c r="L664" s="38"/>
      <c r="M664" s="37" t="s">
        <v>886</v>
      </c>
      <c r="N664" s="38"/>
      <c r="O664" s="39" t="s">
        <v>887</v>
      </c>
    </row>
    <row r="665" spans="7:15" x14ac:dyDescent="0.25">
      <c r="G665" s="27" t="s">
        <v>72</v>
      </c>
      <c r="H665" s="18">
        <v>9</v>
      </c>
      <c r="I665" s="37">
        <v>5</v>
      </c>
      <c r="J665" s="38">
        <v>18</v>
      </c>
      <c r="K665" s="39">
        <v>7</v>
      </c>
      <c r="L665" s="38"/>
      <c r="M665" s="37" t="s">
        <v>886</v>
      </c>
      <c r="N665" s="38"/>
      <c r="O665" s="39" t="s">
        <v>886</v>
      </c>
    </row>
    <row r="666" spans="7:15" x14ac:dyDescent="0.25">
      <c r="G666" s="27" t="s">
        <v>72</v>
      </c>
      <c r="H666" s="18">
        <v>10</v>
      </c>
      <c r="I666" s="37">
        <v>1</v>
      </c>
      <c r="J666" s="38">
        <v>14</v>
      </c>
      <c r="K666" s="39">
        <v>11</v>
      </c>
      <c r="L666" s="38" t="s">
        <v>896</v>
      </c>
      <c r="M666" s="37" t="s">
        <v>886</v>
      </c>
      <c r="N666" s="38"/>
      <c r="O666" s="39" t="s">
        <v>887</v>
      </c>
    </row>
    <row r="667" spans="7:15" x14ac:dyDescent="0.25">
      <c r="G667" s="27" t="s">
        <v>72</v>
      </c>
      <c r="H667" s="18">
        <v>11</v>
      </c>
      <c r="I667" s="37">
        <v>1</v>
      </c>
      <c r="J667" s="38">
        <v>12</v>
      </c>
      <c r="K667" s="39">
        <v>13</v>
      </c>
      <c r="L667" s="38"/>
      <c r="M667" s="37" t="s">
        <v>887</v>
      </c>
      <c r="N667" s="38"/>
      <c r="O667" s="39" t="s">
        <v>887</v>
      </c>
    </row>
    <row r="668" spans="7:15" x14ac:dyDescent="0.25">
      <c r="G668" s="27" t="s">
        <v>72</v>
      </c>
      <c r="H668" s="18">
        <v>12</v>
      </c>
      <c r="I668" s="37">
        <v>9</v>
      </c>
      <c r="J668" s="38">
        <v>20</v>
      </c>
      <c r="K668" s="39">
        <v>5</v>
      </c>
      <c r="L668" s="38"/>
      <c r="M668" s="37" t="s">
        <v>886</v>
      </c>
      <c r="N668" s="38"/>
      <c r="O668" s="39" t="s">
        <v>886</v>
      </c>
    </row>
    <row r="669" spans="7:15" x14ac:dyDescent="0.25">
      <c r="G669" s="27" t="s">
        <v>72</v>
      </c>
      <c r="H669" s="18">
        <v>13</v>
      </c>
      <c r="I669" s="37">
        <v>1</v>
      </c>
      <c r="J669" s="38">
        <v>7</v>
      </c>
      <c r="K669" s="39">
        <v>17</v>
      </c>
      <c r="L669" s="38" t="s">
        <v>896</v>
      </c>
      <c r="M669" s="37" t="s">
        <v>886</v>
      </c>
      <c r="N669" s="38"/>
      <c r="O669" s="39" t="s">
        <v>887</v>
      </c>
    </row>
    <row r="670" spans="7:15" x14ac:dyDescent="0.25">
      <c r="G670" s="27" t="s">
        <v>72</v>
      </c>
      <c r="H670" s="18">
        <v>14</v>
      </c>
      <c r="I670" s="37">
        <v>2</v>
      </c>
      <c r="J670" s="38">
        <v>16</v>
      </c>
      <c r="K670" s="39">
        <v>9</v>
      </c>
      <c r="L670" s="38" t="s">
        <v>896</v>
      </c>
      <c r="M670" s="37" t="s">
        <v>886</v>
      </c>
      <c r="N670" s="38"/>
      <c r="O670" s="39" t="s">
        <v>886</v>
      </c>
    </row>
    <row r="671" spans="7:15" x14ac:dyDescent="0.25">
      <c r="G671" s="27" t="s">
        <v>72</v>
      </c>
      <c r="H671" s="18">
        <v>15</v>
      </c>
      <c r="I671" s="37">
        <v>1</v>
      </c>
      <c r="J671" s="38">
        <v>9</v>
      </c>
      <c r="K671" s="39">
        <v>15</v>
      </c>
      <c r="L671" s="38" t="s">
        <v>896</v>
      </c>
      <c r="M671" s="37" t="s">
        <v>886</v>
      </c>
      <c r="N671" s="38"/>
      <c r="O671" s="39" t="s">
        <v>887</v>
      </c>
    </row>
    <row r="672" spans="7:15" x14ac:dyDescent="0.25">
      <c r="G672" s="27" t="s">
        <v>72</v>
      </c>
      <c r="H672" s="18">
        <v>16</v>
      </c>
      <c r="I672" s="37">
        <v>3</v>
      </c>
      <c r="J672" s="38">
        <v>11</v>
      </c>
      <c r="K672" s="39">
        <v>14</v>
      </c>
      <c r="L672" s="38" t="s">
        <v>896</v>
      </c>
      <c r="M672" s="37" t="s">
        <v>886</v>
      </c>
      <c r="N672" s="38"/>
      <c r="O672" s="39" t="s">
        <v>887</v>
      </c>
    </row>
    <row r="673" spans="7:15" x14ac:dyDescent="0.25">
      <c r="G673" s="27" t="s">
        <v>72</v>
      </c>
      <c r="H673" s="18">
        <v>17</v>
      </c>
      <c r="I673" s="37">
        <v>3</v>
      </c>
      <c r="J673" s="38">
        <v>14</v>
      </c>
      <c r="K673" s="39">
        <v>10</v>
      </c>
      <c r="L673" s="38"/>
      <c r="M673" s="37" t="s">
        <v>886</v>
      </c>
      <c r="N673" s="38"/>
      <c r="O673" s="39" t="s">
        <v>886</v>
      </c>
    </row>
    <row r="674" spans="7:15" x14ac:dyDescent="0.25">
      <c r="G674" s="27" t="s">
        <v>72</v>
      </c>
      <c r="H674" s="18">
        <v>18</v>
      </c>
      <c r="I674" s="37">
        <v>15</v>
      </c>
      <c r="J674" s="38">
        <v>21</v>
      </c>
      <c r="K674" s="39">
        <v>4</v>
      </c>
      <c r="L674" s="38"/>
      <c r="M674" s="37" t="s">
        <v>886</v>
      </c>
      <c r="N674" s="38"/>
      <c r="O674" s="39" t="s">
        <v>887</v>
      </c>
    </row>
    <row r="675" spans="7:15" x14ac:dyDescent="0.25">
      <c r="G675" s="27" t="s">
        <v>72</v>
      </c>
      <c r="H675" s="18">
        <v>19</v>
      </c>
      <c r="I675" s="37">
        <v>12</v>
      </c>
      <c r="J675" s="38">
        <v>21</v>
      </c>
      <c r="K675" s="39">
        <v>4</v>
      </c>
      <c r="L675" s="38"/>
      <c r="M675" s="37" t="s">
        <v>886</v>
      </c>
      <c r="N675" s="38" t="s">
        <v>896</v>
      </c>
      <c r="O675" s="39" t="s">
        <v>886</v>
      </c>
    </row>
    <row r="676" spans="7:15" x14ac:dyDescent="0.25">
      <c r="G676" s="27" t="s">
        <v>72</v>
      </c>
      <c r="H676" s="18">
        <v>20</v>
      </c>
      <c r="I676" s="37">
        <v>7</v>
      </c>
      <c r="J676" s="38">
        <v>17</v>
      </c>
      <c r="K676" s="39">
        <v>8</v>
      </c>
      <c r="L676" s="38"/>
      <c r="M676" s="37" t="s">
        <v>886</v>
      </c>
      <c r="N676" s="38"/>
      <c r="O676" s="39" t="s">
        <v>887</v>
      </c>
    </row>
    <row r="677" spans="7:15" x14ac:dyDescent="0.25">
      <c r="G677" s="27" t="s">
        <v>72</v>
      </c>
      <c r="H677" s="18">
        <v>21</v>
      </c>
      <c r="I677" s="37">
        <v>2</v>
      </c>
      <c r="J677" s="38">
        <v>14</v>
      </c>
      <c r="K677" s="39">
        <v>11</v>
      </c>
      <c r="L677" s="38"/>
      <c r="M677" s="37" t="s">
        <v>887</v>
      </c>
      <c r="N677" s="38"/>
      <c r="O677" s="39" t="s">
        <v>886</v>
      </c>
    </row>
    <row r="678" spans="7:15" x14ac:dyDescent="0.25">
      <c r="G678" s="27" t="s">
        <v>72</v>
      </c>
      <c r="H678" s="18">
        <v>22</v>
      </c>
      <c r="I678" s="37">
        <v>6</v>
      </c>
      <c r="J678" s="38">
        <v>18</v>
      </c>
      <c r="K678" s="39">
        <v>7</v>
      </c>
      <c r="L678" s="38"/>
      <c r="M678" s="37" t="s">
        <v>887</v>
      </c>
      <c r="N678" s="38"/>
      <c r="O678" s="39" t="s">
        <v>886</v>
      </c>
    </row>
    <row r="679" spans="7:15" x14ac:dyDescent="0.25">
      <c r="G679" s="27" t="s">
        <v>72</v>
      </c>
      <c r="H679" s="18">
        <v>23</v>
      </c>
      <c r="I679" s="37">
        <v>1</v>
      </c>
      <c r="J679" s="38">
        <v>7</v>
      </c>
      <c r="K679" s="39">
        <v>18</v>
      </c>
      <c r="L679" s="38"/>
      <c r="M679" s="37" t="s">
        <v>887</v>
      </c>
      <c r="N679" s="38"/>
      <c r="O679" s="39" t="s">
        <v>887</v>
      </c>
    </row>
    <row r="680" spans="7:15" x14ac:dyDescent="0.25">
      <c r="G680" s="27" t="s">
        <v>72</v>
      </c>
      <c r="H680" s="18">
        <v>24</v>
      </c>
      <c r="I680" s="37">
        <v>0</v>
      </c>
      <c r="J680" s="38">
        <v>5</v>
      </c>
      <c r="K680" s="39">
        <v>20</v>
      </c>
      <c r="L680" s="38"/>
      <c r="M680" s="37" t="s">
        <v>887</v>
      </c>
      <c r="N680" s="38"/>
      <c r="O680" s="39" t="s">
        <v>887</v>
      </c>
    </row>
    <row r="681" spans="7:15" x14ac:dyDescent="0.25">
      <c r="G681" s="27" t="s">
        <v>72</v>
      </c>
      <c r="H681" s="18">
        <v>25</v>
      </c>
      <c r="I681" s="37">
        <v>7</v>
      </c>
      <c r="J681" s="38">
        <v>15</v>
      </c>
      <c r="K681" s="39">
        <v>10</v>
      </c>
      <c r="L681" s="38"/>
      <c r="M681" s="37" t="s">
        <v>887</v>
      </c>
      <c r="N681" s="38"/>
      <c r="O681" s="39" t="s">
        <v>887</v>
      </c>
    </row>
    <row r="682" spans="7:15" x14ac:dyDescent="0.25">
      <c r="G682" s="27" t="s">
        <v>72</v>
      </c>
      <c r="H682" s="18">
        <v>26</v>
      </c>
      <c r="I682" s="37">
        <v>14</v>
      </c>
      <c r="J682" s="38">
        <v>23</v>
      </c>
      <c r="K682" s="39">
        <v>3</v>
      </c>
      <c r="L682" s="38" t="s">
        <v>896</v>
      </c>
      <c r="M682" s="37" t="s">
        <v>886</v>
      </c>
      <c r="N682" s="38" t="s">
        <v>896</v>
      </c>
      <c r="O682" s="39" t="s">
        <v>886</v>
      </c>
    </row>
    <row r="683" spans="7:15" x14ac:dyDescent="0.25">
      <c r="G683" s="27" t="s">
        <v>72</v>
      </c>
      <c r="H683" s="18">
        <v>27</v>
      </c>
      <c r="I683" s="37">
        <v>4</v>
      </c>
      <c r="J683" s="38">
        <v>18</v>
      </c>
      <c r="K683" s="39">
        <v>8</v>
      </c>
      <c r="L683" s="38"/>
      <c r="M683" s="37" t="s">
        <v>886</v>
      </c>
      <c r="N683" s="38"/>
      <c r="O683" s="39" t="s">
        <v>887</v>
      </c>
    </row>
    <row r="684" spans="7:15" x14ac:dyDescent="0.25">
      <c r="G684" s="27" t="s">
        <v>72</v>
      </c>
      <c r="H684" s="18">
        <v>28</v>
      </c>
      <c r="I684" s="37">
        <v>1</v>
      </c>
      <c r="J684" s="38">
        <v>10</v>
      </c>
      <c r="K684" s="39">
        <v>16</v>
      </c>
      <c r="L684" s="38"/>
      <c r="M684" s="37" t="s">
        <v>887</v>
      </c>
      <c r="N684" s="38"/>
      <c r="O684" s="39" t="s">
        <v>886</v>
      </c>
    </row>
    <row r="685" spans="7:15" x14ac:dyDescent="0.25">
      <c r="G685" s="27" t="s">
        <v>72</v>
      </c>
      <c r="H685" s="18">
        <v>29</v>
      </c>
      <c r="I685" s="37">
        <v>3</v>
      </c>
      <c r="J685" s="38">
        <v>18</v>
      </c>
      <c r="K685" s="39">
        <v>7</v>
      </c>
      <c r="L685" s="38"/>
      <c r="M685" s="37" t="s">
        <v>887</v>
      </c>
      <c r="N685" s="38" t="s">
        <v>896</v>
      </c>
      <c r="O685" s="39" t="s">
        <v>886</v>
      </c>
    </row>
    <row r="686" spans="7:15" x14ac:dyDescent="0.25">
      <c r="G686" s="27" t="s">
        <v>72</v>
      </c>
      <c r="H686" s="18">
        <v>30</v>
      </c>
      <c r="I686" s="37">
        <v>13</v>
      </c>
      <c r="J686" s="38">
        <v>22</v>
      </c>
      <c r="K686" s="39">
        <v>4</v>
      </c>
      <c r="L686" s="38" t="s">
        <v>896</v>
      </c>
      <c r="M686" s="37" t="s">
        <v>886</v>
      </c>
      <c r="N686" s="38"/>
      <c r="O686" s="39" t="s">
        <v>887</v>
      </c>
    </row>
    <row r="687" spans="7:15" x14ac:dyDescent="0.25">
      <c r="G687" s="27" t="s">
        <v>72</v>
      </c>
      <c r="H687" s="18">
        <v>31</v>
      </c>
      <c r="I687" s="37">
        <v>3</v>
      </c>
      <c r="J687" s="38">
        <v>17</v>
      </c>
      <c r="K687" s="39">
        <v>9</v>
      </c>
      <c r="L687" s="38"/>
      <c r="M687" s="37" t="s">
        <v>886</v>
      </c>
      <c r="N687" s="38"/>
      <c r="O687" s="39" t="s">
        <v>886</v>
      </c>
    </row>
    <row r="688" spans="7:15" x14ac:dyDescent="0.25">
      <c r="G688" s="27" t="s">
        <v>72</v>
      </c>
      <c r="H688" s="18">
        <v>32</v>
      </c>
      <c r="I688" s="37">
        <v>4</v>
      </c>
      <c r="J688" s="38">
        <v>17</v>
      </c>
      <c r="K688" s="39">
        <v>9</v>
      </c>
      <c r="L688" s="38"/>
      <c r="M688" s="37" t="s">
        <v>886</v>
      </c>
      <c r="N688" s="38"/>
      <c r="O688" s="39" t="s">
        <v>886</v>
      </c>
    </row>
    <row r="689" spans="7:15" x14ac:dyDescent="0.25">
      <c r="G689" s="27" t="s">
        <v>72</v>
      </c>
      <c r="H689" s="18">
        <v>33</v>
      </c>
      <c r="I689" s="37">
        <v>2</v>
      </c>
      <c r="J689" s="38">
        <v>15</v>
      </c>
      <c r="K689" s="39">
        <v>11</v>
      </c>
      <c r="L689" s="38"/>
      <c r="M689" s="37" t="s">
        <v>887</v>
      </c>
      <c r="N689" s="38"/>
      <c r="O689" s="39" t="s">
        <v>887</v>
      </c>
    </row>
    <row r="690" spans="7:15" x14ac:dyDescent="0.25">
      <c r="G690" s="27" t="s">
        <v>72</v>
      </c>
      <c r="H690" s="18">
        <v>34</v>
      </c>
      <c r="I690" s="37">
        <v>4</v>
      </c>
      <c r="J690" s="38">
        <v>22</v>
      </c>
      <c r="K690" s="39">
        <v>4</v>
      </c>
      <c r="L690" s="38"/>
      <c r="M690" s="37" t="s">
        <v>886</v>
      </c>
      <c r="N690" s="38"/>
      <c r="O690" s="39" t="s">
        <v>886</v>
      </c>
    </row>
    <row r="691" spans="7:15" x14ac:dyDescent="0.25">
      <c r="G691" s="27" t="s">
        <v>72</v>
      </c>
      <c r="H691" s="18">
        <v>35</v>
      </c>
      <c r="I691" s="37">
        <v>4</v>
      </c>
      <c r="J691" s="38">
        <v>19</v>
      </c>
      <c r="K691" s="39">
        <v>6</v>
      </c>
      <c r="L691" s="38" t="s">
        <v>896</v>
      </c>
      <c r="M691" s="37" t="s">
        <v>886</v>
      </c>
      <c r="N691" s="38"/>
      <c r="O691" s="39" t="s">
        <v>886</v>
      </c>
    </row>
    <row r="692" spans="7:15" x14ac:dyDescent="0.25">
      <c r="G692" s="27" t="s">
        <v>72</v>
      </c>
      <c r="H692" s="18">
        <v>36</v>
      </c>
      <c r="I692" s="37">
        <v>0</v>
      </c>
      <c r="J692" s="38">
        <v>9</v>
      </c>
      <c r="K692" s="39">
        <v>16</v>
      </c>
      <c r="L692" s="38"/>
      <c r="M692" s="37" t="s">
        <v>887</v>
      </c>
      <c r="N692" s="38"/>
      <c r="O692" s="39" t="s">
        <v>886</v>
      </c>
    </row>
    <row r="693" spans="7:15" x14ac:dyDescent="0.25">
      <c r="G693" s="27" t="s">
        <v>72</v>
      </c>
      <c r="H693" s="18">
        <v>37</v>
      </c>
      <c r="I693" s="37">
        <v>0</v>
      </c>
      <c r="J693" s="38">
        <v>8</v>
      </c>
      <c r="K693" s="39">
        <v>17</v>
      </c>
      <c r="L693" s="38"/>
      <c r="M693" s="37" t="s">
        <v>887</v>
      </c>
      <c r="N693" s="38"/>
      <c r="O693" s="39" t="s">
        <v>886</v>
      </c>
    </row>
    <row r="694" spans="7:15" x14ac:dyDescent="0.25">
      <c r="G694" s="27" t="s">
        <v>72</v>
      </c>
      <c r="H694" s="18">
        <v>38</v>
      </c>
      <c r="I694" s="37">
        <v>2</v>
      </c>
      <c r="J694" s="38">
        <v>6</v>
      </c>
      <c r="K694" s="39">
        <v>19</v>
      </c>
      <c r="L694" s="38"/>
      <c r="M694" s="37" t="s">
        <v>887</v>
      </c>
      <c r="N694" s="38"/>
      <c r="O694" s="39" t="s">
        <v>887</v>
      </c>
    </row>
    <row r="695" spans="7:15" x14ac:dyDescent="0.25">
      <c r="G695" s="27" t="s">
        <v>72</v>
      </c>
      <c r="H695" s="18">
        <v>39</v>
      </c>
      <c r="I695" s="37">
        <v>4</v>
      </c>
      <c r="J695" s="38">
        <v>16</v>
      </c>
      <c r="K695" s="39">
        <v>10</v>
      </c>
      <c r="L695" s="38"/>
      <c r="M695" s="37" t="s">
        <v>887</v>
      </c>
      <c r="N695" s="38"/>
      <c r="O695" s="39" t="s">
        <v>887</v>
      </c>
    </row>
    <row r="696" spans="7:15" x14ac:dyDescent="0.25">
      <c r="G696" s="27" t="s">
        <v>72</v>
      </c>
      <c r="H696" s="18">
        <v>40</v>
      </c>
      <c r="I696" s="37">
        <v>7</v>
      </c>
      <c r="J696" s="38">
        <v>18</v>
      </c>
      <c r="K696" s="39">
        <v>8</v>
      </c>
      <c r="L696" s="38"/>
      <c r="M696" s="37" t="s">
        <v>886</v>
      </c>
      <c r="N696" s="38"/>
      <c r="O696" s="39" t="s">
        <v>886</v>
      </c>
    </row>
    <row r="697" spans="7:15" x14ac:dyDescent="0.25">
      <c r="G697" s="27" t="s">
        <v>72</v>
      </c>
      <c r="H697" s="18">
        <v>41</v>
      </c>
      <c r="I697" s="37">
        <v>4</v>
      </c>
      <c r="J697" s="38">
        <v>16</v>
      </c>
      <c r="K697" s="39">
        <v>9</v>
      </c>
      <c r="L697" s="38" t="s">
        <v>896</v>
      </c>
      <c r="M697" s="37" t="s">
        <v>886</v>
      </c>
      <c r="N697" s="38"/>
      <c r="O697" s="39" t="s">
        <v>887</v>
      </c>
    </row>
    <row r="698" spans="7:15" x14ac:dyDescent="0.25">
      <c r="G698" s="27" t="s">
        <v>72</v>
      </c>
      <c r="H698" s="18">
        <v>42</v>
      </c>
      <c r="I698" s="37">
        <v>0</v>
      </c>
      <c r="J698" s="38">
        <v>11</v>
      </c>
      <c r="K698" s="39">
        <v>13</v>
      </c>
      <c r="L698" s="38"/>
      <c r="M698" s="37" t="s">
        <v>886</v>
      </c>
      <c r="N698" s="38"/>
      <c r="O698" s="39" t="s">
        <v>886</v>
      </c>
    </row>
    <row r="699" spans="7:15" x14ac:dyDescent="0.25">
      <c r="G699" s="27" t="s">
        <v>72</v>
      </c>
      <c r="H699" s="18">
        <v>43</v>
      </c>
      <c r="I699" s="37">
        <v>2</v>
      </c>
      <c r="J699" s="38">
        <v>19</v>
      </c>
      <c r="K699" s="39">
        <v>6</v>
      </c>
      <c r="L699" s="38"/>
      <c r="M699" s="37" t="s">
        <v>886</v>
      </c>
      <c r="N699" s="38"/>
      <c r="O699" s="39" t="s">
        <v>886</v>
      </c>
    </row>
    <row r="700" spans="7:15" x14ac:dyDescent="0.25">
      <c r="G700" s="27" t="s">
        <v>72</v>
      </c>
      <c r="H700" s="18">
        <v>44</v>
      </c>
      <c r="I700" s="37">
        <v>3</v>
      </c>
      <c r="J700" s="38">
        <v>14</v>
      </c>
      <c r="K700" s="39">
        <v>11</v>
      </c>
      <c r="L700" s="38"/>
      <c r="M700" s="37" t="s">
        <v>887</v>
      </c>
      <c r="N700" s="38"/>
      <c r="O700" s="39" t="s">
        <v>887</v>
      </c>
    </row>
    <row r="701" spans="7:15" x14ac:dyDescent="0.25">
      <c r="G701" s="27" t="s">
        <v>72</v>
      </c>
      <c r="H701" s="18">
        <v>45</v>
      </c>
      <c r="I701" s="37">
        <v>7</v>
      </c>
      <c r="J701" s="38">
        <v>18</v>
      </c>
      <c r="K701" s="39">
        <v>7</v>
      </c>
      <c r="L701" s="38"/>
      <c r="M701" s="37" t="s">
        <v>887</v>
      </c>
      <c r="N701" s="38"/>
      <c r="O701" s="39" t="s">
        <v>886</v>
      </c>
    </row>
    <row r="702" spans="7:15" x14ac:dyDescent="0.25">
      <c r="G702" s="27" t="s">
        <v>72</v>
      </c>
      <c r="H702" s="18">
        <v>46</v>
      </c>
      <c r="I702" s="37">
        <v>6</v>
      </c>
      <c r="J702" s="38">
        <v>14</v>
      </c>
      <c r="K702" s="39">
        <v>11</v>
      </c>
      <c r="L702" s="38"/>
      <c r="M702" s="37" t="s">
        <v>887</v>
      </c>
      <c r="N702" s="38"/>
      <c r="O702" s="39" t="s">
        <v>886</v>
      </c>
    </row>
    <row r="703" spans="7:15" x14ac:dyDescent="0.25">
      <c r="G703" s="27" t="s">
        <v>72</v>
      </c>
      <c r="H703" s="18">
        <v>47</v>
      </c>
      <c r="I703" s="37">
        <v>2</v>
      </c>
      <c r="J703" s="38">
        <v>14</v>
      </c>
      <c r="K703" s="39">
        <v>11</v>
      </c>
      <c r="L703" s="38"/>
      <c r="M703" s="37" t="s">
        <v>886</v>
      </c>
      <c r="N703" s="38"/>
      <c r="O703" s="39" t="s">
        <v>887</v>
      </c>
    </row>
    <row r="704" spans="7:15" x14ac:dyDescent="0.25">
      <c r="G704" s="27" t="s">
        <v>72</v>
      </c>
      <c r="H704" s="18">
        <v>48</v>
      </c>
      <c r="I704" s="37">
        <v>1</v>
      </c>
      <c r="J704" s="38">
        <v>16</v>
      </c>
      <c r="K704" s="39">
        <v>9</v>
      </c>
      <c r="L704" s="38"/>
      <c r="M704" s="37" t="s">
        <v>886</v>
      </c>
      <c r="N704" s="38"/>
      <c r="O704" s="39" t="s">
        <v>887</v>
      </c>
    </row>
    <row r="705" spans="7:15" x14ac:dyDescent="0.25">
      <c r="G705" s="27" t="s">
        <v>72</v>
      </c>
      <c r="H705" s="18">
        <v>49</v>
      </c>
      <c r="I705" s="37">
        <v>1</v>
      </c>
      <c r="J705" s="38">
        <v>2</v>
      </c>
      <c r="K705" s="39">
        <v>23</v>
      </c>
      <c r="L705" s="38"/>
      <c r="M705" s="37" t="s">
        <v>887</v>
      </c>
      <c r="N705" s="38"/>
      <c r="O705" s="39" t="s">
        <v>887</v>
      </c>
    </row>
    <row r="706" spans="7:15" x14ac:dyDescent="0.25">
      <c r="G706" s="27" t="s">
        <v>72</v>
      </c>
      <c r="H706" s="18">
        <v>50</v>
      </c>
      <c r="I706" s="37">
        <v>2</v>
      </c>
      <c r="J706" s="38">
        <v>13</v>
      </c>
      <c r="K706" s="39">
        <v>12</v>
      </c>
      <c r="L706" s="38"/>
      <c r="M706" s="37" t="s">
        <v>887</v>
      </c>
      <c r="N706" s="38"/>
      <c r="O706" s="39" t="s">
        <v>887</v>
      </c>
    </row>
    <row r="707" spans="7:15" x14ac:dyDescent="0.25">
      <c r="G707" s="27" t="s">
        <v>72</v>
      </c>
      <c r="H707" s="18">
        <v>51</v>
      </c>
      <c r="I707" s="37">
        <v>5</v>
      </c>
      <c r="J707" s="38">
        <v>20</v>
      </c>
      <c r="K707" s="39">
        <v>5</v>
      </c>
      <c r="L707" s="38"/>
      <c r="M707" s="37" t="s">
        <v>886</v>
      </c>
      <c r="N707" s="38"/>
      <c r="O707" s="39" t="s">
        <v>886</v>
      </c>
    </row>
    <row r="708" spans="7:15" x14ac:dyDescent="0.25">
      <c r="G708" s="27" t="s">
        <v>72</v>
      </c>
      <c r="H708" s="18">
        <v>52</v>
      </c>
      <c r="I708" s="37">
        <v>12</v>
      </c>
      <c r="J708" s="38">
        <v>23</v>
      </c>
      <c r="K708" s="39">
        <v>3</v>
      </c>
      <c r="L708" s="38"/>
      <c r="M708" s="37" t="s">
        <v>886</v>
      </c>
      <c r="N708" s="38"/>
      <c r="O708" s="39" t="s">
        <v>886</v>
      </c>
    </row>
    <row r="709" spans="7:15" x14ac:dyDescent="0.25">
      <c r="G709" s="27" t="s">
        <v>72</v>
      </c>
      <c r="H709" s="18">
        <v>53</v>
      </c>
      <c r="I709" s="37">
        <v>8</v>
      </c>
      <c r="J709" s="38">
        <v>19</v>
      </c>
      <c r="K709" s="39">
        <v>7</v>
      </c>
      <c r="L709" s="38"/>
      <c r="M709" s="37" t="s">
        <v>887</v>
      </c>
      <c r="N709" s="38"/>
      <c r="O709" s="39" t="s">
        <v>886</v>
      </c>
    </row>
    <row r="710" spans="7:15" x14ac:dyDescent="0.25">
      <c r="G710" s="27" t="s">
        <v>72</v>
      </c>
      <c r="H710" s="18">
        <v>54</v>
      </c>
      <c r="I710" s="37">
        <v>3</v>
      </c>
      <c r="J710" s="38">
        <v>14</v>
      </c>
      <c r="K710" s="39">
        <v>12</v>
      </c>
      <c r="L710" s="38"/>
      <c r="M710" s="37" t="s">
        <v>887</v>
      </c>
      <c r="N710" s="38"/>
      <c r="O710" s="39" t="s">
        <v>886</v>
      </c>
    </row>
    <row r="711" spans="7:15" x14ac:dyDescent="0.25">
      <c r="G711" s="27" t="s">
        <v>72</v>
      </c>
      <c r="H711" s="18">
        <v>55</v>
      </c>
      <c r="I711" s="37">
        <v>7</v>
      </c>
      <c r="J711" s="38">
        <v>21</v>
      </c>
      <c r="K711" s="39">
        <v>5</v>
      </c>
      <c r="L711" s="38"/>
      <c r="M711" s="37" t="s">
        <v>887</v>
      </c>
      <c r="N711" s="38"/>
      <c r="O711" s="39" t="s">
        <v>886</v>
      </c>
    </row>
    <row r="712" spans="7:15" x14ac:dyDescent="0.25">
      <c r="G712" s="27" t="s">
        <v>72</v>
      </c>
      <c r="H712" s="18">
        <v>56</v>
      </c>
      <c r="I712" s="37">
        <v>13</v>
      </c>
      <c r="J712" s="38">
        <v>22</v>
      </c>
      <c r="K712" s="39">
        <v>4</v>
      </c>
      <c r="L712" s="38" t="s">
        <v>896</v>
      </c>
      <c r="M712" s="37" t="s">
        <v>886</v>
      </c>
      <c r="N712" s="38"/>
      <c r="O712" s="39" t="s">
        <v>886</v>
      </c>
    </row>
    <row r="713" spans="7:15" x14ac:dyDescent="0.25">
      <c r="G713" s="27" t="s">
        <v>72</v>
      </c>
      <c r="H713" s="18">
        <v>57</v>
      </c>
      <c r="I713" s="37">
        <v>5</v>
      </c>
      <c r="J713" s="38">
        <v>18</v>
      </c>
      <c r="K713" s="39">
        <v>8</v>
      </c>
      <c r="L713" s="38"/>
      <c r="M713" s="37" t="s">
        <v>887</v>
      </c>
      <c r="N713" s="38"/>
      <c r="O713" s="39" t="s">
        <v>886</v>
      </c>
    </row>
    <row r="714" spans="7:15" x14ac:dyDescent="0.25">
      <c r="G714" s="27" t="s">
        <v>72</v>
      </c>
      <c r="H714" s="18">
        <v>58</v>
      </c>
      <c r="I714" s="37">
        <v>5</v>
      </c>
      <c r="J714" s="38">
        <v>22</v>
      </c>
      <c r="K714" s="39">
        <v>4</v>
      </c>
      <c r="L714" s="38" t="s">
        <v>896</v>
      </c>
      <c r="M714" s="37" t="s">
        <v>886</v>
      </c>
      <c r="N714" s="38"/>
      <c r="O714" s="39" t="s">
        <v>886</v>
      </c>
    </row>
    <row r="715" spans="7:15" x14ac:dyDescent="0.25">
      <c r="G715" s="27" t="s">
        <v>72</v>
      </c>
      <c r="H715" s="18">
        <v>59</v>
      </c>
      <c r="I715" s="37">
        <v>4</v>
      </c>
      <c r="J715" s="38">
        <v>20</v>
      </c>
      <c r="K715" s="39">
        <v>6</v>
      </c>
      <c r="L715" s="38"/>
      <c r="M715" s="37" t="s">
        <v>886</v>
      </c>
      <c r="N715" s="38"/>
      <c r="O715" s="39" t="s">
        <v>886</v>
      </c>
    </row>
    <row r="716" spans="7:15" x14ac:dyDescent="0.25">
      <c r="G716" s="27" t="s">
        <v>72</v>
      </c>
      <c r="H716" s="18">
        <v>60</v>
      </c>
      <c r="I716" s="37">
        <v>3</v>
      </c>
      <c r="J716" s="38">
        <v>7</v>
      </c>
      <c r="K716" s="39">
        <v>19</v>
      </c>
      <c r="L716" s="38"/>
      <c r="M716" s="37" t="s">
        <v>886</v>
      </c>
      <c r="N716" s="38"/>
      <c r="O716" s="39" t="s">
        <v>887</v>
      </c>
    </row>
    <row r="717" spans="7:15" x14ac:dyDescent="0.25">
      <c r="G717" s="27" t="s">
        <v>72</v>
      </c>
      <c r="H717" s="18">
        <v>61</v>
      </c>
      <c r="I717" s="37">
        <v>4</v>
      </c>
      <c r="J717" s="38">
        <v>18</v>
      </c>
      <c r="K717" s="39">
        <v>8</v>
      </c>
      <c r="L717" s="38"/>
      <c r="M717" s="37" t="s">
        <v>887</v>
      </c>
      <c r="N717" s="38"/>
      <c r="O717" s="39" t="s">
        <v>886</v>
      </c>
    </row>
    <row r="718" spans="7:15" x14ac:dyDescent="0.25">
      <c r="G718" s="27" t="s">
        <v>72</v>
      </c>
      <c r="H718" s="18">
        <v>62</v>
      </c>
      <c r="I718" s="37">
        <v>8</v>
      </c>
      <c r="J718" s="38">
        <v>17</v>
      </c>
      <c r="K718" s="39">
        <v>9</v>
      </c>
      <c r="L718" s="38"/>
      <c r="M718" s="37" t="s">
        <v>886</v>
      </c>
      <c r="N718" s="38"/>
      <c r="O718" s="39" t="s">
        <v>887</v>
      </c>
    </row>
    <row r="719" spans="7:15" x14ac:dyDescent="0.25">
      <c r="G719" s="27" t="s">
        <v>72</v>
      </c>
      <c r="H719" s="18">
        <v>63</v>
      </c>
      <c r="I719" s="37">
        <v>0</v>
      </c>
      <c r="J719" s="38">
        <v>5</v>
      </c>
      <c r="K719" s="39">
        <v>21</v>
      </c>
      <c r="L719" s="38"/>
      <c r="M719" s="37" t="s">
        <v>887</v>
      </c>
      <c r="N719" s="38"/>
      <c r="O719" s="39" t="s">
        <v>887</v>
      </c>
    </row>
    <row r="720" spans="7:15" x14ac:dyDescent="0.25">
      <c r="G720" s="27" t="s">
        <v>72</v>
      </c>
      <c r="H720" s="18">
        <v>64</v>
      </c>
      <c r="I720" s="37">
        <v>4</v>
      </c>
      <c r="J720" s="38">
        <v>18</v>
      </c>
      <c r="K720" s="39">
        <v>8</v>
      </c>
      <c r="L720" s="38"/>
      <c r="M720" s="37" t="s">
        <v>886</v>
      </c>
      <c r="N720" s="38"/>
      <c r="O720" s="39" t="s">
        <v>887</v>
      </c>
    </row>
    <row r="721" spans="7:15" x14ac:dyDescent="0.25">
      <c r="G721" s="27" t="s">
        <v>72</v>
      </c>
      <c r="H721" s="18">
        <v>65</v>
      </c>
      <c r="I721" s="37">
        <v>0</v>
      </c>
      <c r="J721" s="38">
        <v>8</v>
      </c>
      <c r="K721" s="39">
        <v>18</v>
      </c>
      <c r="L721" s="38"/>
      <c r="M721" s="37" t="s">
        <v>887</v>
      </c>
      <c r="N721" s="38"/>
      <c r="O721" s="39" t="s">
        <v>886</v>
      </c>
    </row>
    <row r="722" spans="7:15" x14ac:dyDescent="0.25">
      <c r="G722" s="27" t="s">
        <v>72</v>
      </c>
      <c r="H722" s="18">
        <v>66</v>
      </c>
      <c r="I722" s="37">
        <v>0</v>
      </c>
      <c r="J722" s="38">
        <v>3</v>
      </c>
      <c r="K722" s="39">
        <v>22</v>
      </c>
      <c r="L722" s="38"/>
      <c r="M722" s="37" t="s">
        <v>887</v>
      </c>
      <c r="N722" s="38"/>
      <c r="O722" s="39" t="s">
        <v>887</v>
      </c>
    </row>
    <row r="723" spans="7:15" x14ac:dyDescent="0.25">
      <c r="G723" s="27" t="s">
        <v>72</v>
      </c>
      <c r="H723" s="18">
        <v>67</v>
      </c>
      <c r="I723" s="37">
        <v>0</v>
      </c>
      <c r="J723" s="38">
        <v>5</v>
      </c>
      <c r="K723" s="39">
        <v>20</v>
      </c>
      <c r="L723" s="38"/>
      <c r="M723" s="37" t="s">
        <v>887</v>
      </c>
      <c r="N723" s="38"/>
      <c r="O723" s="39" t="s">
        <v>887</v>
      </c>
    </row>
    <row r="724" spans="7:15" x14ac:dyDescent="0.25">
      <c r="G724" s="27" t="s">
        <v>72</v>
      </c>
      <c r="H724" s="18">
        <v>68</v>
      </c>
      <c r="I724" s="37">
        <v>8</v>
      </c>
      <c r="J724" s="38">
        <v>20</v>
      </c>
      <c r="K724" s="39">
        <v>6</v>
      </c>
      <c r="L724" s="38"/>
      <c r="M724" s="37" t="s">
        <v>886</v>
      </c>
      <c r="N724" s="38"/>
      <c r="O724" s="39" t="s">
        <v>886</v>
      </c>
    </row>
    <row r="725" spans="7:15" x14ac:dyDescent="0.25">
      <c r="G725" s="27" t="s">
        <v>72</v>
      </c>
      <c r="H725" s="18">
        <v>69</v>
      </c>
      <c r="I725" s="37">
        <v>2</v>
      </c>
      <c r="J725" s="38">
        <v>16</v>
      </c>
      <c r="K725" s="39">
        <v>10</v>
      </c>
      <c r="L725" s="38"/>
      <c r="M725" s="37" t="s">
        <v>887</v>
      </c>
      <c r="N725" s="38"/>
      <c r="O725" s="39" t="s">
        <v>886</v>
      </c>
    </row>
    <row r="726" spans="7:15" x14ac:dyDescent="0.25">
      <c r="G726" s="27" t="s">
        <v>72</v>
      </c>
      <c r="H726" s="18">
        <v>70</v>
      </c>
      <c r="I726" s="37">
        <v>3</v>
      </c>
      <c r="J726" s="38">
        <v>12</v>
      </c>
      <c r="K726" s="39">
        <v>14</v>
      </c>
      <c r="L726" s="38"/>
      <c r="M726" s="37" t="s">
        <v>887</v>
      </c>
      <c r="N726" s="38"/>
      <c r="O726" s="39" t="s">
        <v>886</v>
      </c>
    </row>
    <row r="727" spans="7:15" x14ac:dyDescent="0.25">
      <c r="G727" s="27" t="s">
        <v>72</v>
      </c>
      <c r="H727" s="18">
        <v>71</v>
      </c>
      <c r="I727" s="37">
        <v>1</v>
      </c>
      <c r="J727" s="38">
        <v>12</v>
      </c>
      <c r="K727" s="39">
        <v>13</v>
      </c>
      <c r="L727" s="38"/>
      <c r="M727" s="37" t="s">
        <v>887</v>
      </c>
      <c r="N727" s="38"/>
      <c r="O727" s="39" t="s">
        <v>886</v>
      </c>
    </row>
    <row r="728" spans="7:15" x14ac:dyDescent="0.25">
      <c r="G728" s="27" t="s">
        <v>72</v>
      </c>
      <c r="H728" s="18">
        <v>72</v>
      </c>
      <c r="I728" s="37">
        <v>2</v>
      </c>
      <c r="J728" s="38">
        <v>6</v>
      </c>
      <c r="K728" s="39">
        <v>19</v>
      </c>
      <c r="L728" s="38"/>
      <c r="M728" s="37" t="s">
        <v>887</v>
      </c>
      <c r="N728" s="38"/>
      <c r="O728" s="39" t="s">
        <v>887</v>
      </c>
    </row>
    <row r="729" spans="7:15" x14ac:dyDescent="0.25">
      <c r="G729" s="27" t="s">
        <v>72</v>
      </c>
      <c r="H729" s="18">
        <v>73</v>
      </c>
      <c r="I729" s="37">
        <v>5</v>
      </c>
      <c r="J729" s="38">
        <v>19</v>
      </c>
      <c r="K729" s="39">
        <v>7</v>
      </c>
      <c r="L729" s="38" t="s">
        <v>896</v>
      </c>
      <c r="M729" s="37" t="s">
        <v>886</v>
      </c>
      <c r="N729" s="38"/>
      <c r="O729" s="39" t="s">
        <v>887</v>
      </c>
    </row>
    <row r="730" spans="7:15" x14ac:dyDescent="0.25">
      <c r="G730" s="27" t="s">
        <v>72</v>
      </c>
      <c r="H730" s="18">
        <v>74</v>
      </c>
      <c r="I730" s="37">
        <v>10</v>
      </c>
      <c r="J730" s="38">
        <v>22</v>
      </c>
      <c r="K730" s="39">
        <v>4</v>
      </c>
      <c r="L730" s="38"/>
      <c r="M730" s="37" t="s">
        <v>886</v>
      </c>
      <c r="N730" s="38"/>
      <c r="O730" s="39" t="s">
        <v>886</v>
      </c>
    </row>
    <row r="731" spans="7:15" x14ac:dyDescent="0.25">
      <c r="G731" s="27" t="s">
        <v>72</v>
      </c>
      <c r="H731" s="18">
        <v>75</v>
      </c>
      <c r="I731" s="37">
        <v>1</v>
      </c>
      <c r="J731" s="38">
        <v>8</v>
      </c>
      <c r="K731" s="39">
        <v>18</v>
      </c>
      <c r="L731" s="38"/>
      <c r="M731" s="37" t="s">
        <v>887</v>
      </c>
      <c r="N731" s="38"/>
      <c r="O731" s="39" t="s">
        <v>886</v>
      </c>
    </row>
    <row r="732" spans="7:15" x14ac:dyDescent="0.25">
      <c r="G732" s="27" t="s">
        <v>72</v>
      </c>
      <c r="H732" s="18">
        <v>76</v>
      </c>
      <c r="I732" s="37">
        <v>0</v>
      </c>
      <c r="J732" s="38">
        <v>8</v>
      </c>
      <c r="K732" s="39">
        <v>18</v>
      </c>
      <c r="L732" s="38"/>
      <c r="M732" s="37" t="s">
        <v>887</v>
      </c>
      <c r="N732" s="38"/>
      <c r="O732" s="39" t="s">
        <v>886</v>
      </c>
    </row>
    <row r="733" spans="7:15" x14ac:dyDescent="0.25">
      <c r="G733" s="27" t="s">
        <v>72</v>
      </c>
      <c r="H733" s="18">
        <v>77</v>
      </c>
      <c r="I733" s="37">
        <v>8</v>
      </c>
      <c r="J733" s="38">
        <v>20</v>
      </c>
      <c r="K733" s="39">
        <v>5</v>
      </c>
      <c r="L733" s="38"/>
      <c r="M733" s="37" t="s">
        <v>886</v>
      </c>
      <c r="N733" s="38" t="s">
        <v>896</v>
      </c>
      <c r="O733" s="39" t="s">
        <v>886</v>
      </c>
    </row>
    <row r="734" spans="7:15" x14ac:dyDescent="0.25">
      <c r="G734" s="27" t="s">
        <v>72</v>
      </c>
      <c r="H734" s="18">
        <v>78</v>
      </c>
      <c r="I734" s="37">
        <v>0</v>
      </c>
      <c r="J734" s="38">
        <v>5</v>
      </c>
      <c r="K734" s="39">
        <v>20</v>
      </c>
      <c r="L734" s="38"/>
      <c r="M734" s="37" t="s">
        <v>887</v>
      </c>
      <c r="N734" s="38"/>
      <c r="O734" s="39" t="s">
        <v>886</v>
      </c>
    </row>
    <row r="735" spans="7:15" x14ac:dyDescent="0.25">
      <c r="G735" s="27" t="s">
        <v>72</v>
      </c>
      <c r="H735" s="18">
        <v>79</v>
      </c>
      <c r="I735" s="37">
        <v>0</v>
      </c>
      <c r="J735" s="38">
        <v>8</v>
      </c>
      <c r="K735" s="39">
        <v>17</v>
      </c>
      <c r="L735" s="38"/>
      <c r="M735" s="37" t="s">
        <v>886</v>
      </c>
      <c r="N735" s="38"/>
      <c r="O735" s="39" t="s">
        <v>886</v>
      </c>
    </row>
    <row r="736" spans="7:15" x14ac:dyDescent="0.25">
      <c r="G736" s="27" t="s">
        <v>72</v>
      </c>
      <c r="H736" s="18">
        <v>80</v>
      </c>
      <c r="I736" s="37">
        <v>1</v>
      </c>
      <c r="J736" s="38">
        <v>13</v>
      </c>
      <c r="K736" s="39">
        <v>12</v>
      </c>
      <c r="L736" s="38"/>
      <c r="M736" s="37" t="s">
        <v>886</v>
      </c>
      <c r="N736" s="38"/>
      <c r="O736" s="39" t="s">
        <v>886</v>
      </c>
    </row>
    <row r="737" spans="7:15" x14ac:dyDescent="0.25">
      <c r="G737" s="27" t="s">
        <v>72</v>
      </c>
      <c r="H737" s="18">
        <v>81</v>
      </c>
      <c r="I737" s="37">
        <v>1</v>
      </c>
      <c r="J737" s="38">
        <v>7</v>
      </c>
      <c r="K737" s="39">
        <v>18</v>
      </c>
      <c r="L737" s="38"/>
      <c r="M737" s="37" t="s">
        <v>887</v>
      </c>
      <c r="N737" s="38"/>
      <c r="O737" s="39" t="s">
        <v>886</v>
      </c>
    </row>
    <row r="738" spans="7:15" x14ac:dyDescent="0.25">
      <c r="G738" s="27" t="s">
        <v>72</v>
      </c>
      <c r="H738" s="18">
        <v>82</v>
      </c>
      <c r="I738" s="37">
        <v>2</v>
      </c>
      <c r="J738" s="38">
        <v>19</v>
      </c>
      <c r="K738" s="39">
        <v>7</v>
      </c>
      <c r="L738" s="38"/>
      <c r="M738" s="37" t="s">
        <v>887</v>
      </c>
      <c r="N738" s="38"/>
      <c r="O738" s="39" t="s">
        <v>886</v>
      </c>
    </row>
    <row r="739" spans="7:15" x14ac:dyDescent="0.25">
      <c r="G739" s="27" t="s">
        <v>72</v>
      </c>
      <c r="H739" s="18">
        <v>83</v>
      </c>
      <c r="I739" s="37">
        <v>0</v>
      </c>
      <c r="J739" s="38">
        <v>8</v>
      </c>
      <c r="K739" s="39">
        <v>17</v>
      </c>
      <c r="L739" s="38"/>
      <c r="M739" s="37" t="s">
        <v>887</v>
      </c>
      <c r="N739" s="38"/>
      <c r="O739" s="39" t="s">
        <v>886</v>
      </c>
    </row>
    <row r="740" spans="7:15" x14ac:dyDescent="0.25">
      <c r="G740" s="27" t="s">
        <v>72</v>
      </c>
      <c r="H740" s="18">
        <v>84</v>
      </c>
      <c r="I740" s="37">
        <v>2</v>
      </c>
      <c r="J740" s="38">
        <v>11</v>
      </c>
      <c r="K740" s="39">
        <v>15</v>
      </c>
      <c r="L740" s="38"/>
      <c r="M740" s="37" t="s">
        <v>887</v>
      </c>
      <c r="N740" s="38" t="s">
        <v>896</v>
      </c>
      <c r="O740" s="39" t="s">
        <v>886</v>
      </c>
    </row>
    <row r="741" spans="7:15" x14ac:dyDescent="0.25">
      <c r="G741" s="27" t="s">
        <v>72</v>
      </c>
      <c r="H741" s="18">
        <v>85</v>
      </c>
      <c r="I741" s="37">
        <v>3</v>
      </c>
      <c r="J741" s="38">
        <v>17</v>
      </c>
      <c r="K741" s="39">
        <v>9</v>
      </c>
      <c r="L741" s="38"/>
      <c r="M741" s="37" t="s">
        <v>887</v>
      </c>
      <c r="N741" s="38"/>
      <c r="O741" s="39" t="s">
        <v>886</v>
      </c>
    </row>
    <row r="742" spans="7:15" x14ac:dyDescent="0.25">
      <c r="G742" s="27" t="s">
        <v>72</v>
      </c>
      <c r="H742" s="18">
        <v>86</v>
      </c>
      <c r="I742" s="37">
        <v>4</v>
      </c>
      <c r="J742" s="38">
        <v>16</v>
      </c>
      <c r="K742" s="39">
        <v>10</v>
      </c>
      <c r="L742" s="38"/>
      <c r="M742" s="37" t="s">
        <v>887</v>
      </c>
      <c r="N742" s="38"/>
      <c r="O742" s="39" t="s">
        <v>886</v>
      </c>
    </row>
    <row r="743" spans="7:15" x14ac:dyDescent="0.25">
      <c r="G743" s="27" t="s">
        <v>72</v>
      </c>
      <c r="H743" s="18">
        <v>87</v>
      </c>
      <c r="I743" s="37">
        <v>0</v>
      </c>
      <c r="J743" s="38">
        <v>12</v>
      </c>
      <c r="K743" s="39">
        <v>13</v>
      </c>
      <c r="L743" s="38"/>
      <c r="M743" s="37" t="s">
        <v>886</v>
      </c>
      <c r="N743" s="38"/>
      <c r="O743" s="39" t="s">
        <v>886</v>
      </c>
    </row>
    <row r="744" spans="7:15" x14ac:dyDescent="0.25">
      <c r="G744" s="27" t="s">
        <v>72</v>
      </c>
      <c r="H744" s="18">
        <v>88</v>
      </c>
      <c r="I744" s="37">
        <v>0</v>
      </c>
      <c r="J744" s="38">
        <v>11</v>
      </c>
      <c r="K744" s="39">
        <v>14</v>
      </c>
      <c r="L744" s="38"/>
      <c r="M744" s="37" t="s">
        <v>887</v>
      </c>
      <c r="N744" s="38"/>
      <c r="O744" s="39" t="s">
        <v>886</v>
      </c>
    </row>
    <row r="745" spans="7:15" x14ac:dyDescent="0.25">
      <c r="G745" s="27" t="s">
        <v>72</v>
      </c>
      <c r="H745" s="18">
        <v>89</v>
      </c>
      <c r="I745" s="37">
        <v>2</v>
      </c>
      <c r="J745" s="38">
        <v>16</v>
      </c>
      <c r="K745" s="39">
        <v>9</v>
      </c>
      <c r="L745" s="38"/>
      <c r="M745" s="37" t="s">
        <v>887</v>
      </c>
      <c r="N745" s="38"/>
      <c r="O745" s="39" t="s">
        <v>886</v>
      </c>
    </row>
    <row r="746" spans="7:15" x14ac:dyDescent="0.25">
      <c r="G746" s="27" t="s">
        <v>72</v>
      </c>
      <c r="H746" s="18">
        <v>90</v>
      </c>
      <c r="I746" s="37">
        <v>0</v>
      </c>
      <c r="J746" s="38">
        <v>11</v>
      </c>
      <c r="K746" s="39">
        <v>14</v>
      </c>
      <c r="L746" s="38"/>
      <c r="M746" s="37" t="s">
        <v>887</v>
      </c>
      <c r="N746" s="38"/>
      <c r="O746" s="39" t="s">
        <v>886</v>
      </c>
    </row>
    <row r="747" spans="7:15" x14ac:dyDescent="0.25">
      <c r="G747" s="27" t="s">
        <v>72</v>
      </c>
      <c r="H747" s="18">
        <v>91</v>
      </c>
      <c r="I747" s="37">
        <v>4</v>
      </c>
      <c r="J747" s="38">
        <v>20</v>
      </c>
      <c r="K747" s="39">
        <v>6</v>
      </c>
      <c r="L747" s="38"/>
      <c r="M747" s="37" t="s">
        <v>886</v>
      </c>
      <c r="N747" s="38"/>
      <c r="O747" s="39" t="s">
        <v>886</v>
      </c>
    </row>
    <row r="748" spans="7:15" x14ac:dyDescent="0.25">
      <c r="G748" s="27" t="s">
        <v>72</v>
      </c>
      <c r="H748" s="18">
        <v>92</v>
      </c>
      <c r="I748" s="37">
        <v>4</v>
      </c>
      <c r="J748" s="38">
        <v>21</v>
      </c>
      <c r="K748" s="39">
        <v>5</v>
      </c>
      <c r="L748" s="38" t="s">
        <v>896</v>
      </c>
      <c r="M748" s="37" t="s">
        <v>886</v>
      </c>
      <c r="N748" s="38"/>
      <c r="O748" s="39" t="s">
        <v>886</v>
      </c>
    </row>
    <row r="749" spans="7:15" x14ac:dyDescent="0.25">
      <c r="G749" s="27" t="s">
        <v>72</v>
      </c>
      <c r="H749" s="18">
        <v>93</v>
      </c>
      <c r="I749" s="37">
        <v>0</v>
      </c>
      <c r="J749" s="38">
        <v>5</v>
      </c>
      <c r="K749" s="39">
        <v>20</v>
      </c>
      <c r="L749" s="38"/>
      <c r="M749" s="37" t="s">
        <v>887</v>
      </c>
      <c r="N749" s="38"/>
      <c r="O749" s="39" t="s">
        <v>887</v>
      </c>
    </row>
    <row r="750" spans="7:15" x14ac:dyDescent="0.25">
      <c r="G750" s="27" t="s">
        <v>72</v>
      </c>
      <c r="H750" s="18">
        <v>94</v>
      </c>
      <c r="I750" s="37">
        <v>1</v>
      </c>
      <c r="J750" s="38">
        <v>11</v>
      </c>
      <c r="K750" s="39">
        <v>14</v>
      </c>
      <c r="L750" s="38"/>
      <c r="M750" s="37" t="s">
        <v>886</v>
      </c>
      <c r="N750" s="38"/>
      <c r="O750" s="39" t="s">
        <v>887</v>
      </c>
    </row>
    <row r="751" spans="7:15" x14ac:dyDescent="0.25">
      <c r="G751" s="27" t="s">
        <v>72</v>
      </c>
      <c r="H751" s="18">
        <v>95</v>
      </c>
      <c r="I751" s="37">
        <v>0</v>
      </c>
      <c r="J751" s="38">
        <v>6</v>
      </c>
      <c r="K751" s="39">
        <v>19</v>
      </c>
      <c r="L751" s="38"/>
      <c r="M751" s="37" t="s">
        <v>886</v>
      </c>
      <c r="N751" s="38"/>
      <c r="O751" s="39" t="s">
        <v>887</v>
      </c>
    </row>
    <row r="752" spans="7:15" x14ac:dyDescent="0.25">
      <c r="G752" s="27" t="s">
        <v>72</v>
      </c>
      <c r="H752" s="18">
        <v>96</v>
      </c>
      <c r="I752" s="37">
        <v>0</v>
      </c>
      <c r="J752" s="38">
        <v>15</v>
      </c>
      <c r="K752" s="39">
        <v>10</v>
      </c>
      <c r="L752" s="38"/>
      <c r="M752" s="37" t="s">
        <v>886</v>
      </c>
      <c r="N752" s="38"/>
      <c r="O752" s="39" t="s">
        <v>886</v>
      </c>
    </row>
    <row r="753" spans="7:15" x14ac:dyDescent="0.25">
      <c r="G753" s="27" t="s">
        <v>72</v>
      </c>
      <c r="H753" s="18">
        <v>97</v>
      </c>
      <c r="I753" s="37">
        <v>0</v>
      </c>
      <c r="J753" s="38">
        <v>5</v>
      </c>
      <c r="K753" s="39">
        <v>18</v>
      </c>
      <c r="L753" s="38"/>
      <c r="M753" s="37"/>
      <c r="N753" s="38"/>
      <c r="O753" s="39" t="s">
        <v>887</v>
      </c>
    </row>
    <row r="754" spans="7:15" x14ac:dyDescent="0.25">
      <c r="G754" s="27" t="s">
        <v>72</v>
      </c>
      <c r="H754" s="18">
        <v>98</v>
      </c>
      <c r="I754" s="37">
        <v>6</v>
      </c>
      <c r="J754" s="38">
        <v>17</v>
      </c>
      <c r="K754" s="39">
        <v>8</v>
      </c>
      <c r="L754" s="38" t="s">
        <v>896</v>
      </c>
      <c r="M754" s="37" t="s">
        <v>886</v>
      </c>
      <c r="N754" s="38"/>
      <c r="O754" s="39" t="s">
        <v>887</v>
      </c>
    </row>
    <row r="755" spans="7:15" x14ac:dyDescent="0.25">
      <c r="G755" s="27" t="s">
        <v>72</v>
      </c>
      <c r="H755" s="18">
        <v>99</v>
      </c>
      <c r="I755" s="37">
        <v>2</v>
      </c>
      <c r="J755" s="38">
        <v>17</v>
      </c>
      <c r="K755" s="39">
        <v>8</v>
      </c>
      <c r="L755" s="38"/>
      <c r="M755" s="37" t="s">
        <v>886</v>
      </c>
      <c r="N755" s="38"/>
      <c r="O755" s="39" t="s">
        <v>887</v>
      </c>
    </row>
    <row r="756" spans="7:15" x14ac:dyDescent="0.25">
      <c r="G756" s="27" t="s">
        <v>72</v>
      </c>
      <c r="H756" s="18">
        <v>100</v>
      </c>
      <c r="I756" s="37">
        <v>0</v>
      </c>
      <c r="J756" s="38">
        <v>6</v>
      </c>
      <c r="K756" s="39">
        <v>19</v>
      </c>
      <c r="L756" s="38"/>
      <c r="M756" s="37" t="s">
        <v>887</v>
      </c>
      <c r="N756" s="38"/>
      <c r="O756" s="39" t="s">
        <v>887</v>
      </c>
    </row>
    <row r="757" spans="7:15" x14ac:dyDescent="0.25">
      <c r="G757" s="27" t="s">
        <v>72</v>
      </c>
      <c r="H757" s="18">
        <v>101</v>
      </c>
      <c r="I757" s="37">
        <v>10</v>
      </c>
      <c r="J757" s="38">
        <v>21</v>
      </c>
      <c r="K757" s="39">
        <v>4</v>
      </c>
      <c r="L757" s="38" t="s">
        <v>896</v>
      </c>
      <c r="M757" s="37" t="s">
        <v>886</v>
      </c>
      <c r="N757" s="38"/>
      <c r="O757" s="39" t="s">
        <v>886</v>
      </c>
    </row>
    <row r="758" spans="7:15" x14ac:dyDescent="0.25">
      <c r="G758" s="27" t="s">
        <v>72</v>
      </c>
      <c r="H758" s="18">
        <v>102</v>
      </c>
      <c r="I758" s="37">
        <v>0</v>
      </c>
      <c r="J758" s="38">
        <v>10</v>
      </c>
      <c r="K758" s="39">
        <v>15</v>
      </c>
      <c r="L758" s="38"/>
      <c r="M758" s="37" t="s">
        <v>887</v>
      </c>
      <c r="N758" s="38"/>
      <c r="O758" s="39" t="s">
        <v>887</v>
      </c>
    </row>
    <row r="759" spans="7:15" x14ac:dyDescent="0.25">
      <c r="G759" s="27" t="s">
        <v>72</v>
      </c>
      <c r="H759" s="18">
        <v>103</v>
      </c>
      <c r="I759" s="37">
        <v>1</v>
      </c>
      <c r="J759" s="38">
        <v>13</v>
      </c>
      <c r="K759" s="39">
        <v>13</v>
      </c>
      <c r="L759" s="38"/>
      <c r="M759" s="37" t="s">
        <v>887</v>
      </c>
      <c r="N759" s="38"/>
      <c r="O759" s="39" t="s">
        <v>887</v>
      </c>
    </row>
    <row r="760" spans="7:15" x14ac:dyDescent="0.25">
      <c r="G760" s="27" t="s">
        <v>72</v>
      </c>
      <c r="H760" s="18">
        <v>104</v>
      </c>
      <c r="I760" s="37">
        <v>2</v>
      </c>
      <c r="J760" s="38">
        <v>10</v>
      </c>
      <c r="K760" s="39">
        <v>15</v>
      </c>
      <c r="L760" s="38"/>
      <c r="M760" s="37" t="s">
        <v>886</v>
      </c>
      <c r="N760" s="38"/>
      <c r="O760" s="39" t="s">
        <v>887</v>
      </c>
    </row>
    <row r="761" spans="7:15" x14ac:dyDescent="0.25">
      <c r="G761" s="27" t="s">
        <v>72</v>
      </c>
      <c r="H761" s="18">
        <v>105</v>
      </c>
      <c r="I761" s="37">
        <v>2</v>
      </c>
      <c r="J761" s="38">
        <v>15</v>
      </c>
      <c r="K761" s="39">
        <v>10</v>
      </c>
      <c r="L761" s="38"/>
      <c r="M761" s="37" t="s">
        <v>887</v>
      </c>
      <c r="N761" s="38"/>
      <c r="O761" s="39" t="s">
        <v>886</v>
      </c>
    </row>
    <row r="762" spans="7:15" x14ac:dyDescent="0.25">
      <c r="G762" s="27" t="s">
        <v>72</v>
      </c>
      <c r="H762" s="18">
        <v>106</v>
      </c>
      <c r="I762" s="37">
        <v>3</v>
      </c>
      <c r="J762" s="38">
        <v>19</v>
      </c>
      <c r="K762" s="39">
        <v>7</v>
      </c>
      <c r="L762" s="38"/>
      <c r="M762" s="37" t="s">
        <v>886</v>
      </c>
      <c r="N762" s="38"/>
      <c r="O762" s="39" t="s">
        <v>886</v>
      </c>
    </row>
    <row r="763" spans="7:15" x14ac:dyDescent="0.25">
      <c r="G763" s="27" t="s">
        <v>72</v>
      </c>
      <c r="H763" s="18">
        <v>107</v>
      </c>
      <c r="I763" s="37">
        <v>1</v>
      </c>
      <c r="J763" s="38">
        <v>14</v>
      </c>
      <c r="K763" s="39">
        <v>12</v>
      </c>
      <c r="L763" s="38"/>
      <c r="M763" s="37" t="s">
        <v>886</v>
      </c>
      <c r="N763" s="38"/>
      <c r="O763" s="39" t="s">
        <v>887</v>
      </c>
    </row>
    <row r="764" spans="7:15" x14ac:dyDescent="0.25">
      <c r="G764" s="27" t="s">
        <v>72</v>
      </c>
      <c r="H764" s="18">
        <v>108</v>
      </c>
      <c r="I764" s="37">
        <v>1</v>
      </c>
      <c r="J764" s="38">
        <v>10</v>
      </c>
      <c r="K764" s="39">
        <v>15</v>
      </c>
      <c r="L764" s="38"/>
      <c r="M764" s="37" t="s">
        <v>886</v>
      </c>
      <c r="N764" s="38"/>
      <c r="O764" s="39" t="s">
        <v>886</v>
      </c>
    </row>
    <row r="765" spans="7:15" x14ac:dyDescent="0.25">
      <c r="G765" s="27" t="s">
        <v>72</v>
      </c>
      <c r="H765" s="18">
        <v>109</v>
      </c>
      <c r="I765" s="37">
        <v>2</v>
      </c>
      <c r="J765" s="38">
        <v>9</v>
      </c>
      <c r="K765" s="39">
        <v>15</v>
      </c>
      <c r="L765" s="38"/>
      <c r="M765" s="37" t="s">
        <v>887</v>
      </c>
      <c r="N765" s="38"/>
      <c r="O765" s="39" t="s">
        <v>887</v>
      </c>
    </row>
    <row r="766" spans="7:15" x14ac:dyDescent="0.25">
      <c r="G766" s="27" t="s">
        <v>72</v>
      </c>
      <c r="H766" s="18">
        <v>110</v>
      </c>
      <c r="I766" s="37">
        <v>0</v>
      </c>
      <c r="J766" s="38">
        <v>5</v>
      </c>
      <c r="K766" s="39">
        <v>20</v>
      </c>
      <c r="L766" s="38"/>
      <c r="M766" s="37" t="s">
        <v>887</v>
      </c>
      <c r="N766" s="38"/>
      <c r="O766" s="39" t="s">
        <v>887</v>
      </c>
    </row>
    <row r="767" spans="7:15" x14ac:dyDescent="0.25">
      <c r="G767" s="27" t="s">
        <v>72</v>
      </c>
      <c r="H767" s="18">
        <v>111</v>
      </c>
      <c r="I767" s="37">
        <v>1</v>
      </c>
      <c r="J767" s="38">
        <v>10</v>
      </c>
      <c r="K767" s="39">
        <v>14</v>
      </c>
      <c r="L767" s="38"/>
      <c r="M767" s="37" t="s">
        <v>886</v>
      </c>
      <c r="N767" s="38"/>
      <c r="O767" s="39" t="s">
        <v>887</v>
      </c>
    </row>
    <row r="768" spans="7:15" x14ac:dyDescent="0.25">
      <c r="G768" s="27" t="s">
        <v>72</v>
      </c>
      <c r="H768" s="18">
        <v>112</v>
      </c>
      <c r="I768" s="37">
        <v>1</v>
      </c>
      <c r="J768" s="38">
        <v>9</v>
      </c>
      <c r="K768" s="39">
        <v>15</v>
      </c>
      <c r="L768" s="38"/>
      <c r="M768" s="37" t="s">
        <v>887</v>
      </c>
      <c r="N768" s="38"/>
      <c r="O768" s="39" t="s">
        <v>887</v>
      </c>
    </row>
    <row r="769" spans="7:15" x14ac:dyDescent="0.25">
      <c r="G769" s="27" t="s">
        <v>72</v>
      </c>
      <c r="H769" s="18">
        <v>113</v>
      </c>
      <c r="I769" s="37">
        <v>0</v>
      </c>
      <c r="J769" s="38">
        <v>7</v>
      </c>
      <c r="K769" s="39">
        <v>18</v>
      </c>
      <c r="L769" s="38"/>
      <c r="M769" s="37" t="s">
        <v>887</v>
      </c>
      <c r="N769" s="38"/>
      <c r="O769" s="39" t="s">
        <v>886</v>
      </c>
    </row>
    <row r="770" spans="7:15" x14ac:dyDescent="0.25">
      <c r="G770" s="27" t="s">
        <v>72</v>
      </c>
      <c r="H770" s="18">
        <v>114</v>
      </c>
      <c r="I770" s="37">
        <v>5</v>
      </c>
      <c r="J770" s="38">
        <v>22</v>
      </c>
      <c r="K770" s="39">
        <v>4</v>
      </c>
      <c r="L770" s="38"/>
      <c r="M770" s="37" t="s">
        <v>886</v>
      </c>
      <c r="N770" s="38"/>
      <c r="O770" s="39" t="s">
        <v>886</v>
      </c>
    </row>
    <row r="771" spans="7:15" x14ac:dyDescent="0.25">
      <c r="G771" s="27" t="s">
        <v>72</v>
      </c>
      <c r="H771" s="18">
        <v>115</v>
      </c>
      <c r="I771" s="37">
        <v>5</v>
      </c>
      <c r="J771" s="38">
        <v>19</v>
      </c>
      <c r="K771" s="39">
        <v>7</v>
      </c>
      <c r="L771" s="38"/>
      <c r="M771" s="37" t="s">
        <v>886</v>
      </c>
      <c r="N771" s="38"/>
      <c r="O771" s="39" t="s">
        <v>886</v>
      </c>
    </row>
    <row r="772" spans="7:15" x14ac:dyDescent="0.25">
      <c r="G772" s="27" t="s">
        <v>72</v>
      </c>
      <c r="H772" s="18">
        <v>116</v>
      </c>
      <c r="I772" s="37">
        <v>1</v>
      </c>
      <c r="J772" s="38">
        <v>13</v>
      </c>
      <c r="K772" s="39">
        <v>12</v>
      </c>
      <c r="L772" s="38"/>
      <c r="M772" s="37" t="s">
        <v>886</v>
      </c>
      <c r="N772" s="38"/>
      <c r="O772" s="39" t="s">
        <v>887</v>
      </c>
    </row>
    <row r="773" spans="7:15" x14ac:dyDescent="0.25">
      <c r="G773" s="27" t="s">
        <v>72</v>
      </c>
      <c r="H773" s="18">
        <v>117</v>
      </c>
      <c r="I773" s="37">
        <v>2</v>
      </c>
      <c r="J773" s="38">
        <v>12</v>
      </c>
      <c r="K773" s="39">
        <v>14</v>
      </c>
      <c r="L773" s="38"/>
      <c r="M773" s="37" t="s">
        <v>887</v>
      </c>
      <c r="N773" s="38"/>
      <c r="O773" s="39" t="s">
        <v>887</v>
      </c>
    </row>
    <row r="774" spans="7:15" x14ac:dyDescent="0.25">
      <c r="G774" s="27" t="s">
        <v>72</v>
      </c>
      <c r="H774" s="18">
        <v>118</v>
      </c>
      <c r="I774" s="37">
        <v>3</v>
      </c>
      <c r="J774" s="38">
        <v>9</v>
      </c>
      <c r="K774" s="39">
        <v>16</v>
      </c>
      <c r="L774" s="38"/>
      <c r="M774" s="37" t="s">
        <v>887</v>
      </c>
      <c r="N774" s="38"/>
      <c r="O774" s="39" t="s">
        <v>887</v>
      </c>
    </row>
    <row r="775" spans="7:15" x14ac:dyDescent="0.25">
      <c r="G775" s="27" t="s">
        <v>72</v>
      </c>
      <c r="H775" s="18">
        <v>119</v>
      </c>
      <c r="I775" s="37">
        <v>2</v>
      </c>
      <c r="J775" s="38">
        <v>18</v>
      </c>
      <c r="K775" s="39">
        <v>7</v>
      </c>
      <c r="L775" s="38" t="s">
        <v>896</v>
      </c>
      <c r="M775" s="37" t="s">
        <v>886</v>
      </c>
      <c r="N775" s="38"/>
      <c r="O775" s="39" t="s">
        <v>887</v>
      </c>
    </row>
    <row r="776" spans="7:15" x14ac:dyDescent="0.25">
      <c r="G776" s="27" t="s">
        <v>72</v>
      </c>
      <c r="H776" s="18">
        <v>120</v>
      </c>
      <c r="I776" s="37">
        <v>4</v>
      </c>
      <c r="J776" s="38">
        <v>19</v>
      </c>
      <c r="K776" s="39">
        <v>6</v>
      </c>
      <c r="L776" s="38" t="s">
        <v>896</v>
      </c>
      <c r="M776" s="37" t="s">
        <v>886</v>
      </c>
      <c r="N776" s="38"/>
      <c r="O776" s="39" t="s">
        <v>886</v>
      </c>
    </row>
    <row r="777" spans="7:15" x14ac:dyDescent="0.25">
      <c r="G777" s="27" t="s">
        <v>72</v>
      </c>
      <c r="H777" s="18">
        <v>121</v>
      </c>
      <c r="I777" s="37">
        <v>2</v>
      </c>
      <c r="J777" s="38">
        <v>15</v>
      </c>
      <c r="K777" s="39">
        <v>10</v>
      </c>
      <c r="L777" s="38"/>
      <c r="M777" s="37" t="s">
        <v>886</v>
      </c>
      <c r="N777" s="38"/>
      <c r="O777" s="39" t="s">
        <v>887</v>
      </c>
    </row>
    <row r="778" spans="7:15" x14ac:dyDescent="0.25">
      <c r="G778" s="27" t="s">
        <v>72</v>
      </c>
      <c r="H778" s="18">
        <v>122</v>
      </c>
      <c r="I778" s="37">
        <v>1</v>
      </c>
      <c r="J778" s="38">
        <v>20</v>
      </c>
      <c r="K778" s="39">
        <v>5</v>
      </c>
      <c r="L778" s="38"/>
      <c r="M778" s="37" t="s">
        <v>886</v>
      </c>
      <c r="N778" s="38"/>
      <c r="O778" s="39" t="s">
        <v>886</v>
      </c>
    </row>
    <row r="779" spans="7:15" x14ac:dyDescent="0.25">
      <c r="G779" s="27" t="s">
        <v>72</v>
      </c>
      <c r="H779" s="18">
        <v>123</v>
      </c>
      <c r="I779" s="37">
        <v>1</v>
      </c>
      <c r="J779" s="38">
        <v>5</v>
      </c>
      <c r="K779" s="39">
        <v>20</v>
      </c>
      <c r="L779" s="38"/>
      <c r="M779" s="37" t="s">
        <v>887</v>
      </c>
      <c r="N779" s="38"/>
      <c r="O779" s="39" t="s">
        <v>887</v>
      </c>
    </row>
    <row r="780" spans="7:15" x14ac:dyDescent="0.25">
      <c r="G780" s="27" t="s">
        <v>72</v>
      </c>
      <c r="H780" s="18">
        <v>124</v>
      </c>
      <c r="I780" s="37">
        <v>2</v>
      </c>
      <c r="J780" s="38">
        <v>16</v>
      </c>
      <c r="K780" s="39">
        <v>9</v>
      </c>
      <c r="L780" s="38"/>
      <c r="M780" s="37" t="s">
        <v>886</v>
      </c>
      <c r="N780" s="38"/>
      <c r="O780" s="39" t="s">
        <v>887</v>
      </c>
    </row>
    <row r="781" spans="7:15" x14ac:dyDescent="0.25">
      <c r="G781" s="27" t="s">
        <v>72</v>
      </c>
      <c r="H781" s="18">
        <v>125</v>
      </c>
      <c r="I781" s="37">
        <v>8</v>
      </c>
      <c r="J781" s="38">
        <v>21</v>
      </c>
      <c r="K781" s="39">
        <v>5</v>
      </c>
      <c r="L781" s="38"/>
      <c r="M781" s="37" t="s">
        <v>886</v>
      </c>
      <c r="N781" s="38" t="s">
        <v>896</v>
      </c>
      <c r="O781" s="39" t="s">
        <v>886</v>
      </c>
    </row>
    <row r="782" spans="7:15" x14ac:dyDescent="0.25">
      <c r="G782" s="27" t="s">
        <v>72</v>
      </c>
      <c r="H782" s="18">
        <v>126</v>
      </c>
      <c r="I782" s="37">
        <v>1</v>
      </c>
      <c r="J782" s="38">
        <v>9</v>
      </c>
      <c r="K782" s="39">
        <v>16</v>
      </c>
      <c r="L782" s="38"/>
      <c r="M782" s="37" t="s">
        <v>886</v>
      </c>
      <c r="N782" s="38"/>
      <c r="O782" s="39" t="s">
        <v>887</v>
      </c>
    </row>
    <row r="783" spans="7:15" x14ac:dyDescent="0.25">
      <c r="G783" s="27" t="s">
        <v>72</v>
      </c>
      <c r="H783" s="18">
        <v>127</v>
      </c>
      <c r="I783" s="37">
        <v>1</v>
      </c>
      <c r="J783" s="38">
        <v>13</v>
      </c>
      <c r="K783" s="39">
        <v>12</v>
      </c>
      <c r="L783" s="38"/>
      <c r="M783" s="37" t="s">
        <v>886</v>
      </c>
      <c r="N783" s="38"/>
      <c r="O783" s="39" t="s">
        <v>887</v>
      </c>
    </row>
    <row r="784" spans="7:15" x14ac:dyDescent="0.25">
      <c r="G784" s="27" t="s">
        <v>72</v>
      </c>
      <c r="H784" s="18">
        <v>128</v>
      </c>
      <c r="I784" s="37">
        <v>5</v>
      </c>
      <c r="J784" s="38">
        <v>21</v>
      </c>
      <c r="K784" s="39">
        <v>5</v>
      </c>
      <c r="L784" s="38"/>
      <c r="M784" s="37" t="s">
        <v>886</v>
      </c>
      <c r="N784" s="38"/>
      <c r="O784" s="39" t="s">
        <v>887</v>
      </c>
    </row>
    <row r="785" spans="7:15" x14ac:dyDescent="0.25">
      <c r="G785" s="27" t="s">
        <v>72</v>
      </c>
      <c r="H785" s="18">
        <v>129</v>
      </c>
      <c r="I785" s="37">
        <v>4</v>
      </c>
      <c r="J785" s="38">
        <v>10</v>
      </c>
      <c r="K785" s="39">
        <v>15</v>
      </c>
      <c r="L785" s="38"/>
      <c r="M785" s="37" t="s">
        <v>887</v>
      </c>
      <c r="N785" s="38"/>
      <c r="O785" s="39"/>
    </row>
    <row r="786" spans="7:15" x14ac:dyDescent="0.25">
      <c r="G786" s="27" t="s">
        <v>72</v>
      </c>
      <c r="H786" s="18">
        <v>130</v>
      </c>
      <c r="I786" s="37">
        <v>3</v>
      </c>
      <c r="J786" s="38">
        <v>12</v>
      </c>
      <c r="K786" s="39">
        <v>13</v>
      </c>
      <c r="L786" s="38"/>
      <c r="M786" s="37" t="s">
        <v>887</v>
      </c>
      <c r="N786" s="38"/>
      <c r="O786" s="39"/>
    </row>
    <row r="787" spans="7:15" x14ac:dyDescent="0.25">
      <c r="G787" s="27" t="s">
        <v>72</v>
      </c>
      <c r="H787" s="18">
        <v>131</v>
      </c>
      <c r="I787" s="37">
        <v>2</v>
      </c>
      <c r="J787" s="38">
        <v>15</v>
      </c>
      <c r="K787" s="39">
        <v>10</v>
      </c>
      <c r="L787" s="38" t="s">
        <v>896</v>
      </c>
      <c r="M787" s="37" t="s">
        <v>886</v>
      </c>
      <c r="N787" s="38"/>
      <c r="O787" s="39"/>
    </row>
    <row r="788" spans="7:15" x14ac:dyDescent="0.25">
      <c r="G788" s="27" t="s">
        <v>72</v>
      </c>
      <c r="H788" s="18">
        <v>132</v>
      </c>
      <c r="I788" s="37">
        <v>2</v>
      </c>
      <c r="J788" s="38">
        <v>11</v>
      </c>
      <c r="K788" s="39">
        <v>13</v>
      </c>
      <c r="L788" s="38"/>
      <c r="M788" s="37" t="s">
        <v>886</v>
      </c>
      <c r="N788" s="38"/>
      <c r="O788" s="39"/>
    </row>
    <row r="789" spans="7:15" x14ac:dyDescent="0.25">
      <c r="G789" s="27" t="s">
        <v>72</v>
      </c>
      <c r="H789" s="18">
        <v>133</v>
      </c>
      <c r="I789" s="37">
        <v>1</v>
      </c>
      <c r="J789" s="38">
        <v>8</v>
      </c>
      <c r="K789" s="39">
        <v>16</v>
      </c>
      <c r="L789" s="38" t="s">
        <v>896</v>
      </c>
      <c r="M789" s="37" t="s">
        <v>886</v>
      </c>
      <c r="N789" s="38"/>
      <c r="O789" s="39"/>
    </row>
    <row r="790" spans="7:15" x14ac:dyDescent="0.25">
      <c r="G790" s="27" t="s">
        <v>72</v>
      </c>
      <c r="H790" s="18">
        <v>134</v>
      </c>
      <c r="I790" s="37">
        <v>5</v>
      </c>
      <c r="J790" s="38">
        <v>12</v>
      </c>
      <c r="K790" s="39">
        <v>13</v>
      </c>
      <c r="L790" s="38"/>
      <c r="M790" s="37" t="s">
        <v>886</v>
      </c>
      <c r="N790" s="38"/>
      <c r="O790" s="39"/>
    </row>
    <row r="791" spans="7:15" x14ac:dyDescent="0.25">
      <c r="G791" s="27" t="s">
        <v>72</v>
      </c>
      <c r="H791" s="18">
        <v>135</v>
      </c>
      <c r="I791" s="37">
        <v>1</v>
      </c>
      <c r="J791" s="38">
        <v>9</v>
      </c>
      <c r="K791" s="39">
        <v>15</v>
      </c>
      <c r="L791" s="38"/>
      <c r="M791" s="37" t="s">
        <v>886</v>
      </c>
      <c r="N791" s="38"/>
      <c r="O791" s="39"/>
    </row>
    <row r="792" spans="7:15" x14ac:dyDescent="0.25">
      <c r="G792" s="27" t="s">
        <v>72</v>
      </c>
      <c r="H792" s="18">
        <v>136</v>
      </c>
      <c r="I792" s="37">
        <v>2</v>
      </c>
      <c r="J792" s="38">
        <v>11</v>
      </c>
      <c r="K792" s="39">
        <v>14</v>
      </c>
      <c r="L792" s="38"/>
      <c r="M792" s="37" t="s">
        <v>886</v>
      </c>
      <c r="N792" s="38"/>
      <c r="O792" s="39"/>
    </row>
    <row r="793" spans="7:15" x14ac:dyDescent="0.25">
      <c r="G793" s="27" t="s">
        <v>72</v>
      </c>
      <c r="H793" s="18">
        <v>137</v>
      </c>
      <c r="I793" s="37">
        <v>1</v>
      </c>
      <c r="J793" s="38">
        <v>10</v>
      </c>
      <c r="K793" s="39">
        <v>14</v>
      </c>
      <c r="L793" s="38"/>
      <c r="M793" s="37" t="s">
        <v>887</v>
      </c>
      <c r="N793" s="38"/>
      <c r="O793" s="39"/>
    </row>
    <row r="794" spans="7:15" x14ac:dyDescent="0.25">
      <c r="G794" s="27" t="s">
        <v>72</v>
      </c>
      <c r="H794" s="18">
        <v>138</v>
      </c>
      <c r="I794" s="37">
        <v>1</v>
      </c>
      <c r="J794" s="38">
        <v>10</v>
      </c>
      <c r="K794" s="39">
        <v>14</v>
      </c>
      <c r="L794" s="38" t="s">
        <v>896</v>
      </c>
      <c r="M794" s="37" t="s">
        <v>886</v>
      </c>
      <c r="N794" s="38"/>
      <c r="O794" s="39"/>
    </row>
    <row r="795" spans="7:15" x14ac:dyDescent="0.25">
      <c r="G795" s="27" t="s">
        <v>72</v>
      </c>
      <c r="H795" s="18">
        <v>139</v>
      </c>
      <c r="I795" s="37">
        <v>5</v>
      </c>
      <c r="J795" s="38">
        <v>11</v>
      </c>
      <c r="K795" s="39">
        <v>14</v>
      </c>
      <c r="L795" s="38"/>
      <c r="M795" s="37" t="s">
        <v>887</v>
      </c>
      <c r="N795" s="38"/>
      <c r="O795" s="39"/>
    </row>
    <row r="796" spans="7:15" x14ac:dyDescent="0.25">
      <c r="G796" s="27" t="s">
        <v>72</v>
      </c>
      <c r="H796" s="18">
        <v>140</v>
      </c>
      <c r="I796" s="37">
        <v>3</v>
      </c>
      <c r="J796" s="38">
        <v>9</v>
      </c>
      <c r="K796" s="39">
        <v>16</v>
      </c>
      <c r="L796" s="38"/>
      <c r="M796" s="37" t="s">
        <v>886</v>
      </c>
      <c r="N796" s="38"/>
      <c r="O796" s="39"/>
    </row>
    <row r="797" spans="7:15" x14ac:dyDescent="0.25">
      <c r="G797" s="27" t="s">
        <v>72</v>
      </c>
      <c r="H797" s="18">
        <v>141</v>
      </c>
      <c r="I797" s="37">
        <v>3</v>
      </c>
      <c r="J797" s="38">
        <v>7</v>
      </c>
      <c r="K797" s="39">
        <v>17</v>
      </c>
      <c r="L797" s="38"/>
      <c r="M797" s="37" t="s">
        <v>886</v>
      </c>
      <c r="N797" s="38"/>
      <c r="O797" s="39"/>
    </row>
    <row r="798" spans="7:15" x14ac:dyDescent="0.25">
      <c r="G798" s="27" t="s">
        <v>72</v>
      </c>
      <c r="H798" s="18">
        <v>142</v>
      </c>
      <c r="I798" s="37">
        <v>1</v>
      </c>
      <c r="J798" s="38">
        <v>7</v>
      </c>
      <c r="K798" s="39">
        <v>16</v>
      </c>
      <c r="L798" s="38" t="s">
        <v>896</v>
      </c>
      <c r="M798" s="37" t="s">
        <v>886</v>
      </c>
      <c r="N798" s="38"/>
      <c r="O798" s="39"/>
    </row>
    <row r="799" spans="7:15" x14ac:dyDescent="0.25">
      <c r="G799" s="27" t="s">
        <v>72</v>
      </c>
      <c r="H799" s="18">
        <v>143</v>
      </c>
      <c r="I799" s="37">
        <v>0</v>
      </c>
      <c r="J799" s="38">
        <v>4</v>
      </c>
      <c r="K799" s="39">
        <v>20</v>
      </c>
      <c r="L799" s="38"/>
      <c r="M799" s="37" t="s">
        <v>887</v>
      </c>
      <c r="N799" s="38"/>
      <c r="O799" s="39"/>
    </row>
    <row r="800" spans="7:15" x14ac:dyDescent="0.25">
      <c r="G800" s="27" t="s">
        <v>72</v>
      </c>
      <c r="H800" s="18">
        <v>144</v>
      </c>
      <c r="I800" s="37">
        <v>1</v>
      </c>
      <c r="J800" s="38">
        <v>16</v>
      </c>
      <c r="K800" s="39">
        <v>8</v>
      </c>
      <c r="L800" s="38"/>
      <c r="M800" s="37" t="s">
        <v>886</v>
      </c>
      <c r="N800" s="38"/>
      <c r="O800" s="39"/>
    </row>
    <row r="801" spans="7:15" x14ac:dyDescent="0.25">
      <c r="G801" s="27" t="s">
        <v>72</v>
      </c>
      <c r="H801" s="18">
        <v>145</v>
      </c>
      <c r="I801" s="37">
        <v>10</v>
      </c>
      <c r="J801" s="38">
        <v>18</v>
      </c>
      <c r="K801" s="39">
        <v>6</v>
      </c>
      <c r="L801" s="38" t="s">
        <v>896</v>
      </c>
      <c r="M801" s="37" t="s">
        <v>886</v>
      </c>
      <c r="N801" s="38"/>
      <c r="O801" s="39"/>
    </row>
    <row r="802" spans="7:15" x14ac:dyDescent="0.25">
      <c r="G802" s="27" t="s">
        <v>72</v>
      </c>
      <c r="H802" s="18">
        <v>146</v>
      </c>
      <c r="I802" s="37">
        <v>0</v>
      </c>
      <c r="J802" s="38">
        <v>11</v>
      </c>
      <c r="K802" s="39">
        <v>13</v>
      </c>
      <c r="L802" s="38"/>
      <c r="M802" s="37" t="s">
        <v>887</v>
      </c>
      <c r="N802" s="38"/>
      <c r="O802" s="39"/>
    </row>
    <row r="803" spans="7:15" x14ac:dyDescent="0.25">
      <c r="G803" s="27" t="s">
        <v>72</v>
      </c>
      <c r="H803" s="18">
        <v>147</v>
      </c>
      <c r="I803" s="37">
        <v>0</v>
      </c>
      <c r="J803" s="38">
        <v>10</v>
      </c>
      <c r="K803" s="39">
        <v>14</v>
      </c>
      <c r="L803" s="38"/>
      <c r="M803" s="37" t="s">
        <v>887</v>
      </c>
      <c r="N803" s="38"/>
      <c r="O803" s="39"/>
    </row>
    <row r="804" spans="7:15" x14ac:dyDescent="0.25">
      <c r="G804" s="27" t="s">
        <v>72</v>
      </c>
      <c r="H804" s="18">
        <v>148</v>
      </c>
      <c r="I804" s="37">
        <v>3</v>
      </c>
      <c r="J804" s="38">
        <v>16</v>
      </c>
      <c r="K804" s="39">
        <v>8</v>
      </c>
      <c r="L804" s="38"/>
      <c r="M804" s="37" t="s">
        <v>886</v>
      </c>
      <c r="N804" s="38"/>
      <c r="O804" s="39"/>
    </row>
    <row r="805" spans="7:15" x14ac:dyDescent="0.25">
      <c r="G805" s="27" t="s">
        <v>72</v>
      </c>
      <c r="H805" s="18">
        <v>149</v>
      </c>
      <c r="I805" s="37">
        <v>4</v>
      </c>
      <c r="J805" s="38">
        <v>16</v>
      </c>
      <c r="K805" s="39">
        <v>8</v>
      </c>
      <c r="L805" s="38"/>
      <c r="M805" s="37" t="s">
        <v>887</v>
      </c>
      <c r="N805" s="38"/>
      <c r="O805" s="39"/>
    </row>
    <row r="806" spans="7:15" x14ac:dyDescent="0.25">
      <c r="G806" s="27" t="s">
        <v>72</v>
      </c>
      <c r="H806" s="18">
        <v>150</v>
      </c>
      <c r="I806" s="37">
        <v>5</v>
      </c>
      <c r="J806" s="38">
        <v>14</v>
      </c>
      <c r="K806" s="39">
        <v>10</v>
      </c>
      <c r="L806" s="38" t="s">
        <v>896</v>
      </c>
      <c r="M806" s="37" t="s">
        <v>886</v>
      </c>
      <c r="N806" s="38"/>
      <c r="O806" s="39"/>
    </row>
    <row r="807" spans="7:15" x14ac:dyDescent="0.25">
      <c r="G807" s="27" t="s">
        <v>72</v>
      </c>
      <c r="H807" s="18">
        <v>151</v>
      </c>
      <c r="I807" s="37">
        <v>1</v>
      </c>
      <c r="J807" s="38">
        <v>15</v>
      </c>
      <c r="K807" s="39">
        <v>9</v>
      </c>
      <c r="L807" s="38"/>
      <c r="M807" s="37" t="s">
        <v>886</v>
      </c>
      <c r="N807" s="38"/>
      <c r="O807" s="39"/>
    </row>
    <row r="808" spans="7:15" x14ac:dyDescent="0.25">
      <c r="G808" s="27" t="s">
        <v>72</v>
      </c>
      <c r="H808" s="18">
        <v>152</v>
      </c>
      <c r="I808" s="37">
        <v>2</v>
      </c>
      <c r="J808" s="38">
        <v>16</v>
      </c>
      <c r="K808" s="39">
        <v>8</v>
      </c>
      <c r="L808" s="38"/>
      <c r="M808" s="37" t="s">
        <v>886</v>
      </c>
      <c r="N808" s="38"/>
      <c r="O808" s="39"/>
    </row>
    <row r="809" spans="7:15" x14ac:dyDescent="0.25">
      <c r="G809" s="27" t="s">
        <v>72</v>
      </c>
      <c r="H809" s="18">
        <v>153</v>
      </c>
      <c r="I809" s="37">
        <v>1</v>
      </c>
      <c r="J809" s="38">
        <v>14</v>
      </c>
      <c r="K809" s="39">
        <v>10</v>
      </c>
      <c r="L809" s="38"/>
      <c r="M809" s="37" t="s">
        <v>886</v>
      </c>
      <c r="N809" s="38"/>
      <c r="O809" s="39"/>
    </row>
    <row r="810" spans="7:15" x14ac:dyDescent="0.25">
      <c r="G810" s="27" t="s">
        <v>72</v>
      </c>
      <c r="H810" s="18">
        <v>154</v>
      </c>
      <c r="I810" s="37">
        <v>11</v>
      </c>
      <c r="J810" s="38">
        <v>16</v>
      </c>
      <c r="K810" s="39">
        <v>8</v>
      </c>
      <c r="L810" s="38" t="s">
        <v>896</v>
      </c>
      <c r="M810" s="37" t="s">
        <v>886</v>
      </c>
      <c r="N810" s="38"/>
      <c r="O810" s="39"/>
    </row>
    <row r="811" spans="7:15" x14ac:dyDescent="0.25">
      <c r="G811" s="27" t="s">
        <v>72</v>
      </c>
      <c r="H811" s="18">
        <v>155</v>
      </c>
      <c r="I811" s="37">
        <v>4</v>
      </c>
      <c r="J811" s="38">
        <v>17</v>
      </c>
      <c r="K811" s="39">
        <v>7</v>
      </c>
      <c r="L811" s="38"/>
      <c r="M811" s="37" t="s">
        <v>886</v>
      </c>
      <c r="N811" s="38"/>
      <c r="O811" s="39"/>
    </row>
    <row r="812" spans="7:15" x14ac:dyDescent="0.25">
      <c r="G812" s="27" t="s">
        <v>72</v>
      </c>
      <c r="H812" s="18">
        <v>156</v>
      </c>
      <c r="I812" s="37">
        <v>1</v>
      </c>
      <c r="J812" s="38">
        <v>3</v>
      </c>
      <c r="K812" s="39">
        <v>21</v>
      </c>
      <c r="L812" s="38"/>
      <c r="M812" s="37" t="s">
        <v>887</v>
      </c>
      <c r="N812" s="38"/>
      <c r="O812" s="39"/>
    </row>
    <row r="813" spans="7:15" x14ac:dyDescent="0.25">
      <c r="G813" s="27" t="s">
        <v>72</v>
      </c>
      <c r="H813" s="18">
        <v>157</v>
      </c>
      <c r="I813" s="37">
        <v>5</v>
      </c>
      <c r="J813" s="38">
        <v>11</v>
      </c>
      <c r="K813" s="39">
        <v>13</v>
      </c>
      <c r="L813" s="38" t="s">
        <v>896</v>
      </c>
      <c r="M813" s="37" t="s">
        <v>886</v>
      </c>
      <c r="N813" s="38"/>
      <c r="O813" s="39"/>
    </row>
    <row r="814" spans="7:15" x14ac:dyDescent="0.25">
      <c r="G814" s="27" t="s">
        <v>72</v>
      </c>
      <c r="H814" s="18">
        <v>158</v>
      </c>
      <c r="I814" s="37">
        <v>3</v>
      </c>
      <c r="J814" s="38">
        <v>13</v>
      </c>
      <c r="K814" s="39">
        <v>11</v>
      </c>
      <c r="L814" s="38"/>
      <c r="M814" s="37" t="s">
        <v>887</v>
      </c>
      <c r="N814" s="38"/>
      <c r="O814" s="39"/>
    </row>
    <row r="815" spans="7:15" x14ac:dyDescent="0.25">
      <c r="G815" s="27" t="s">
        <v>72</v>
      </c>
      <c r="H815" s="18">
        <v>159</v>
      </c>
      <c r="I815" s="37">
        <v>2</v>
      </c>
      <c r="J815" s="38">
        <v>13</v>
      </c>
      <c r="K815" s="39">
        <v>11</v>
      </c>
      <c r="L815" s="38"/>
      <c r="M815" s="37" t="s">
        <v>887</v>
      </c>
      <c r="N815" s="38"/>
      <c r="O815" s="39"/>
    </row>
    <row r="816" spans="7:15" x14ac:dyDescent="0.25">
      <c r="G816" s="27" t="s">
        <v>72</v>
      </c>
      <c r="H816" s="18">
        <v>160</v>
      </c>
      <c r="I816" s="37">
        <v>12</v>
      </c>
      <c r="J816" s="38">
        <v>24</v>
      </c>
      <c r="K816" s="39">
        <v>1</v>
      </c>
      <c r="L816" s="38" t="s">
        <v>896</v>
      </c>
      <c r="M816" s="37" t="s">
        <v>886</v>
      </c>
      <c r="N816" s="38"/>
      <c r="O816" s="39"/>
    </row>
    <row r="817" spans="7:15" x14ac:dyDescent="0.25">
      <c r="G817" s="27" t="s">
        <v>72</v>
      </c>
      <c r="H817" s="18">
        <v>161</v>
      </c>
      <c r="I817" s="37">
        <v>2</v>
      </c>
      <c r="J817" s="38">
        <v>16</v>
      </c>
      <c r="K817" s="39">
        <v>9</v>
      </c>
      <c r="L817" s="38"/>
      <c r="M817" s="37" t="s">
        <v>886</v>
      </c>
      <c r="N817" s="38"/>
      <c r="O817" s="39"/>
    </row>
    <row r="818" spans="7:15" x14ac:dyDescent="0.25">
      <c r="G818" s="27" t="s">
        <v>72</v>
      </c>
      <c r="H818" s="18">
        <v>162</v>
      </c>
      <c r="I818" s="37">
        <v>5</v>
      </c>
      <c r="J818" s="38">
        <v>13</v>
      </c>
      <c r="K818" s="39">
        <v>11</v>
      </c>
      <c r="L818" s="38"/>
      <c r="M818" s="37" t="s">
        <v>886</v>
      </c>
      <c r="N818" s="38"/>
      <c r="O818" s="39"/>
    </row>
    <row r="819" spans="7:15" x14ac:dyDescent="0.25">
      <c r="G819" s="27" t="s">
        <v>72</v>
      </c>
      <c r="H819" s="18">
        <v>163</v>
      </c>
      <c r="I819" s="37">
        <v>11</v>
      </c>
      <c r="J819" s="38">
        <v>16</v>
      </c>
      <c r="K819" s="39">
        <v>9</v>
      </c>
      <c r="L819" s="38"/>
      <c r="M819" s="37" t="s">
        <v>887</v>
      </c>
      <c r="N819" s="38"/>
      <c r="O819" s="39"/>
    </row>
    <row r="820" spans="7:15" x14ac:dyDescent="0.25">
      <c r="G820" s="27" t="s">
        <v>72</v>
      </c>
      <c r="H820" s="18">
        <v>164</v>
      </c>
      <c r="I820" s="37">
        <v>7</v>
      </c>
      <c r="J820" s="38">
        <v>16</v>
      </c>
      <c r="K820" s="39">
        <v>9</v>
      </c>
      <c r="L820" s="38" t="s">
        <v>896</v>
      </c>
      <c r="M820" s="37" t="s">
        <v>886</v>
      </c>
      <c r="N820" s="38"/>
      <c r="O820" s="39"/>
    </row>
    <row r="821" spans="7:15" x14ac:dyDescent="0.25">
      <c r="G821" s="27" t="s">
        <v>72</v>
      </c>
      <c r="H821" s="18">
        <v>165</v>
      </c>
      <c r="I821" s="37">
        <v>4</v>
      </c>
      <c r="J821" s="38">
        <v>11</v>
      </c>
      <c r="K821" s="39">
        <v>14</v>
      </c>
      <c r="L821" s="38"/>
      <c r="M821" s="37" t="s">
        <v>886</v>
      </c>
      <c r="N821" s="38"/>
      <c r="O821" s="39"/>
    </row>
    <row r="822" spans="7:15" x14ac:dyDescent="0.25">
      <c r="G822" s="27" t="s">
        <v>72</v>
      </c>
      <c r="H822" s="18">
        <v>166</v>
      </c>
      <c r="I822" s="37">
        <v>3</v>
      </c>
      <c r="J822" s="38">
        <v>17</v>
      </c>
      <c r="K822" s="39">
        <v>8</v>
      </c>
      <c r="L822" s="38"/>
      <c r="M822" s="37" t="s">
        <v>886</v>
      </c>
      <c r="N822" s="38"/>
      <c r="O822" s="39"/>
    </row>
    <row r="823" spans="7:15" x14ac:dyDescent="0.25">
      <c r="G823" s="27" t="s">
        <v>72</v>
      </c>
      <c r="H823" s="18">
        <v>167</v>
      </c>
      <c r="I823" s="37">
        <v>1</v>
      </c>
      <c r="J823" s="38">
        <v>14</v>
      </c>
      <c r="K823" s="39">
        <v>11</v>
      </c>
      <c r="L823" s="38"/>
      <c r="M823" s="37" t="s">
        <v>887</v>
      </c>
      <c r="N823" s="38"/>
      <c r="O823" s="39"/>
    </row>
    <row r="824" spans="7:15" x14ac:dyDescent="0.25">
      <c r="G824" s="27" t="s">
        <v>72</v>
      </c>
      <c r="H824" s="18">
        <v>168</v>
      </c>
      <c r="I824" s="37">
        <v>5</v>
      </c>
      <c r="J824" s="38">
        <v>17</v>
      </c>
      <c r="K824" s="39">
        <v>8</v>
      </c>
      <c r="L824" s="38"/>
      <c r="M824" s="37" t="s">
        <v>886</v>
      </c>
      <c r="N824" s="38"/>
      <c r="O824" s="39"/>
    </row>
    <row r="825" spans="7:15" x14ac:dyDescent="0.25">
      <c r="G825" s="27" t="s">
        <v>72</v>
      </c>
      <c r="H825" s="18">
        <v>169</v>
      </c>
      <c r="I825" s="37">
        <v>2</v>
      </c>
      <c r="J825" s="38">
        <v>15</v>
      </c>
      <c r="K825" s="39">
        <v>10</v>
      </c>
      <c r="L825" s="38"/>
      <c r="M825" s="37" t="s">
        <v>887</v>
      </c>
      <c r="N825" s="38"/>
      <c r="O825" s="39"/>
    </row>
    <row r="826" spans="7:15" x14ac:dyDescent="0.25">
      <c r="G826" s="27" t="s">
        <v>72</v>
      </c>
      <c r="H826" s="18">
        <v>170</v>
      </c>
      <c r="I826" s="37">
        <v>4</v>
      </c>
      <c r="J826" s="38">
        <v>16</v>
      </c>
      <c r="K826" s="39">
        <v>9</v>
      </c>
      <c r="L826" s="38" t="s">
        <v>896</v>
      </c>
      <c r="M826" s="37" t="s">
        <v>886</v>
      </c>
      <c r="N826" s="38"/>
      <c r="O826" s="39"/>
    </row>
    <row r="827" spans="7:15" x14ac:dyDescent="0.25">
      <c r="G827" s="27" t="s">
        <v>72</v>
      </c>
      <c r="H827" s="18">
        <v>171</v>
      </c>
      <c r="I827" s="37">
        <v>0</v>
      </c>
      <c r="J827" s="38">
        <v>9</v>
      </c>
      <c r="K827" s="39">
        <v>16</v>
      </c>
      <c r="L827" s="38"/>
      <c r="M827" s="37" t="s">
        <v>887</v>
      </c>
      <c r="N827" s="38"/>
      <c r="O827" s="39"/>
    </row>
    <row r="828" spans="7:15" x14ac:dyDescent="0.25">
      <c r="G828" s="27" t="s">
        <v>72</v>
      </c>
      <c r="H828" s="18">
        <v>172</v>
      </c>
      <c r="I828" s="37">
        <v>2</v>
      </c>
      <c r="J828" s="38">
        <v>12</v>
      </c>
      <c r="K828" s="39">
        <v>13</v>
      </c>
      <c r="L828" s="38" t="s">
        <v>896</v>
      </c>
      <c r="M828" s="37" t="s">
        <v>886</v>
      </c>
      <c r="N828" s="38"/>
      <c r="O828" s="39"/>
    </row>
    <row r="829" spans="7:15" x14ac:dyDescent="0.25">
      <c r="G829" s="27" t="s">
        <v>72</v>
      </c>
      <c r="H829" s="18">
        <v>173</v>
      </c>
      <c r="I829" s="37">
        <v>0</v>
      </c>
      <c r="J829" s="38">
        <v>10</v>
      </c>
      <c r="K829" s="39">
        <v>15</v>
      </c>
      <c r="L829" s="38"/>
      <c r="M829" s="37" t="s">
        <v>886</v>
      </c>
      <c r="N829" s="38"/>
      <c r="O829" s="39"/>
    </row>
    <row r="830" spans="7:15" x14ac:dyDescent="0.25">
      <c r="G830" s="27" t="s">
        <v>72</v>
      </c>
      <c r="H830" s="18">
        <v>174</v>
      </c>
      <c r="I830" s="37">
        <v>3</v>
      </c>
      <c r="J830" s="38">
        <v>9</v>
      </c>
      <c r="K830" s="39">
        <v>16</v>
      </c>
      <c r="L830" s="38" t="s">
        <v>896</v>
      </c>
      <c r="M830" s="37" t="s">
        <v>886</v>
      </c>
      <c r="N830" s="38"/>
      <c r="O830" s="39"/>
    </row>
    <row r="831" spans="7:15" x14ac:dyDescent="0.25">
      <c r="G831" s="27" t="s">
        <v>72</v>
      </c>
      <c r="H831" s="18">
        <v>175</v>
      </c>
      <c r="I831" s="37">
        <v>0</v>
      </c>
      <c r="J831" s="38">
        <v>8</v>
      </c>
      <c r="K831" s="39">
        <v>17</v>
      </c>
      <c r="L831" s="38"/>
      <c r="M831" s="37" t="s">
        <v>886</v>
      </c>
      <c r="N831" s="38"/>
      <c r="O831" s="39"/>
    </row>
    <row r="832" spans="7:15" x14ac:dyDescent="0.25">
      <c r="G832" s="27" t="s">
        <v>72</v>
      </c>
      <c r="H832" s="18">
        <v>176</v>
      </c>
      <c r="I832" s="37">
        <v>0</v>
      </c>
      <c r="J832" s="38">
        <v>6</v>
      </c>
      <c r="K832" s="39">
        <v>18</v>
      </c>
      <c r="L832" s="38"/>
      <c r="M832" s="37" t="s">
        <v>887</v>
      </c>
      <c r="N832" s="38"/>
      <c r="O832" s="39"/>
    </row>
    <row r="833" spans="7:15" x14ac:dyDescent="0.25">
      <c r="G833" s="27" t="s">
        <v>72</v>
      </c>
      <c r="H833" s="18">
        <v>177</v>
      </c>
      <c r="I833" s="37">
        <v>0</v>
      </c>
      <c r="J833" s="38">
        <v>8</v>
      </c>
      <c r="K833" s="39">
        <v>15</v>
      </c>
      <c r="L833" s="38"/>
      <c r="M833" s="37" t="s">
        <v>887</v>
      </c>
      <c r="N833" s="38"/>
      <c r="O833" s="39"/>
    </row>
    <row r="834" spans="7:15" x14ac:dyDescent="0.25">
      <c r="G834" s="27" t="s">
        <v>72</v>
      </c>
      <c r="H834" s="18">
        <v>178</v>
      </c>
      <c r="I834" s="37">
        <v>0</v>
      </c>
      <c r="J834" s="38">
        <v>8</v>
      </c>
      <c r="K834" s="39">
        <v>16</v>
      </c>
      <c r="L834" s="38"/>
      <c r="M834" s="37" t="s">
        <v>887</v>
      </c>
      <c r="N834" s="38"/>
      <c r="O834" s="39"/>
    </row>
    <row r="835" spans="7:15" x14ac:dyDescent="0.25">
      <c r="G835" s="27" t="s">
        <v>72</v>
      </c>
      <c r="H835" s="18">
        <v>179</v>
      </c>
      <c r="I835" s="37">
        <v>1</v>
      </c>
      <c r="J835" s="38">
        <v>7</v>
      </c>
      <c r="K835" s="39">
        <v>17</v>
      </c>
      <c r="L835" s="38"/>
      <c r="M835" s="37" t="s">
        <v>887</v>
      </c>
      <c r="N835" s="38"/>
      <c r="O835" s="39"/>
    </row>
    <row r="836" spans="7:15" x14ac:dyDescent="0.25">
      <c r="G836" s="27" t="s">
        <v>72</v>
      </c>
      <c r="H836" s="18">
        <v>180</v>
      </c>
      <c r="I836" s="37">
        <v>11</v>
      </c>
      <c r="J836" s="38">
        <v>25</v>
      </c>
      <c r="K836" s="39">
        <v>0</v>
      </c>
      <c r="L836" s="38" t="s">
        <v>896</v>
      </c>
      <c r="M836" s="37" t="s">
        <v>886</v>
      </c>
      <c r="N836" s="38"/>
      <c r="O836" s="39"/>
    </row>
    <row r="837" spans="7:15" x14ac:dyDescent="0.25">
      <c r="G837" s="27" t="s">
        <v>72</v>
      </c>
      <c r="H837" s="18">
        <v>181</v>
      </c>
      <c r="I837" s="37">
        <v>1</v>
      </c>
      <c r="J837" s="38">
        <v>14</v>
      </c>
      <c r="K837" s="39">
        <v>11</v>
      </c>
      <c r="L837" s="38"/>
      <c r="M837" s="37" t="s">
        <v>886</v>
      </c>
      <c r="N837" s="38"/>
      <c r="O837" s="39"/>
    </row>
    <row r="838" spans="7:15" x14ac:dyDescent="0.25">
      <c r="G838" s="27" t="s">
        <v>72</v>
      </c>
      <c r="H838" s="18">
        <v>182</v>
      </c>
      <c r="I838" s="37">
        <v>2</v>
      </c>
      <c r="J838" s="38">
        <v>18</v>
      </c>
      <c r="K838" s="39">
        <v>7</v>
      </c>
      <c r="L838" s="38" t="s">
        <v>896</v>
      </c>
      <c r="M838" s="37" t="s">
        <v>886</v>
      </c>
      <c r="N838" s="38"/>
      <c r="O838" s="39"/>
    </row>
    <row r="839" spans="7:15" x14ac:dyDescent="0.25">
      <c r="G839" s="27" t="s">
        <v>72</v>
      </c>
      <c r="H839" s="18">
        <v>183</v>
      </c>
      <c r="I839" s="37">
        <v>3</v>
      </c>
      <c r="J839" s="38">
        <v>16</v>
      </c>
      <c r="K839" s="39">
        <v>9</v>
      </c>
      <c r="L839" s="38"/>
      <c r="M839" s="37" t="s">
        <v>887</v>
      </c>
      <c r="N839" s="38"/>
      <c r="O839" s="39"/>
    </row>
    <row r="840" spans="7:15" x14ac:dyDescent="0.25">
      <c r="G840" s="27" t="s">
        <v>72</v>
      </c>
      <c r="H840" s="18">
        <v>184</v>
      </c>
      <c r="I840" s="37">
        <v>1</v>
      </c>
      <c r="J840" s="38">
        <v>15</v>
      </c>
      <c r="K840" s="39">
        <v>9</v>
      </c>
      <c r="L840" s="38" t="s">
        <v>896</v>
      </c>
      <c r="M840" s="37" t="s">
        <v>886</v>
      </c>
      <c r="N840" s="38"/>
      <c r="O840" s="39"/>
    </row>
    <row r="841" spans="7:15" x14ac:dyDescent="0.25">
      <c r="G841" s="27" t="s">
        <v>72</v>
      </c>
      <c r="H841" s="18">
        <v>185</v>
      </c>
      <c r="I841" s="37">
        <v>6</v>
      </c>
      <c r="J841" s="38">
        <v>13</v>
      </c>
      <c r="K841" s="39">
        <v>11</v>
      </c>
      <c r="L841" s="38"/>
      <c r="M841" s="37" t="s">
        <v>886</v>
      </c>
      <c r="N841" s="38"/>
      <c r="O841" s="39"/>
    </row>
    <row r="842" spans="7:15" x14ac:dyDescent="0.25">
      <c r="G842" s="27" t="s">
        <v>72</v>
      </c>
      <c r="H842" s="18">
        <v>186</v>
      </c>
      <c r="I842" s="37">
        <v>0</v>
      </c>
      <c r="J842" s="38">
        <v>14</v>
      </c>
      <c r="K842" s="39">
        <v>10</v>
      </c>
      <c r="L842" s="38"/>
      <c r="M842" s="37" t="s">
        <v>886</v>
      </c>
      <c r="N842" s="38"/>
      <c r="O842" s="39"/>
    </row>
    <row r="843" spans="7:15" x14ac:dyDescent="0.25">
      <c r="G843" s="27" t="s">
        <v>72</v>
      </c>
      <c r="H843" s="18">
        <v>187</v>
      </c>
      <c r="I843" s="37">
        <v>4</v>
      </c>
      <c r="J843" s="38">
        <v>13</v>
      </c>
      <c r="K843" s="39">
        <v>12</v>
      </c>
      <c r="L843" s="38"/>
      <c r="M843" s="37" t="s">
        <v>887</v>
      </c>
      <c r="N843" s="38"/>
      <c r="O843" s="39"/>
    </row>
    <row r="844" spans="7:15" x14ac:dyDescent="0.25">
      <c r="G844" s="27" t="s">
        <v>72</v>
      </c>
      <c r="H844" s="18">
        <v>188</v>
      </c>
      <c r="I844" s="37">
        <v>1</v>
      </c>
      <c r="J844" s="38">
        <v>5</v>
      </c>
      <c r="K844" s="39">
        <v>19</v>
      </c>
      <c r="L844" s="38"/>
      <c r="M844" s="37" t="s">
        <v>887</v>
      </c>
      <c r="N844" s="38"/>
      <c r="O844" s="39"/>
    </row>
    <row r="845" spans="7:15" x14ac:dyDescent="0.25">
      <c r="G845" s="27" t="s">
        <v>72</v>
      </c>
      <c r="H845" s="18">
        <v>189</v>
      </c>
      <c r="I845" s="37">
        <v>0</v>
      </c>
      <c r="J845" s="38">
        <v>7</v>
      </c>
      <c r="K845" s="39">
        <v>16</v>
      </c>
      <c r="L845" s="38"/>
      <c r="M845" s="37" t="s">
        <v>887</v>
      </c>
      <c r="N845" s="38"/>
      <c r="O845" s="39"/>
    </row>
    <row r="846" spans="7:15" x14ac:dyDescent="0.25">
      <c r="G846" s="27" t="s">
        <v>72</v>
      </c>
      <c r="H846" s="18">
        <v>190</v>
      </c>
      <c r="I846" s="37">
        <v>0</v>
      </c>
      <c r="J846" s="38">
        <v>5</v>
      </c>
      <c r="K846" s="39">
        <v>19</v>
      </c>
      <c r="L846" s="38"/>
      <c r="M846" s="37" t="s">
        <v>887</v>
      </c>
      <c r="N846" s="38"/>
      <c r="O846" s="39"/>
    </row>
    <row r="847" spans="7:15" x14ac:dyDescent="0.25">
      <c r="G847" s="27" t="s">
        <v>72</v>
      </c>
      <c r="H847" s="18">
        <v>191</v>
      </c>
      <c r="I847" s="37">
        <v>0</v>
      </c>
      <c r="J847" s="38">
        <v>3</v>
      </c>
      <c r="K847" s="39">
        <v>22</v>
      </c>
      <c r="L847" s="38"/>
      <c r="M847" s="37" t="s">
        <v>887</v>
      </c>
      <c r="N847" s="38"/>
      <c r="O847" s="39"/>
    </row>
    <row r="848" spans="7:15" x14ac:dyDescent="0.25">
      <c r="G848" s="27" t="s">
        <v>72</v>
      </c>
      <c r="H848" s="18">
        <v>192</v>
      </c>
      <c r="I848" s="37">
        <v>0</v>
      </c>
      <c r="J848" s="38">
        <v>2</v>
      </c>
      <c r="K848" s="39">
        <v>23</v>
      </c>
      <c r="L848" s="38"/>
      <c r="M848" s="37" t="s">
        <v>887</v>
      </c>
      <c r="N848" s="38"/>
      <c r="O848" s="39"/>
    </row>
    <row r="849" spans="7:15" x14ac:dyDescent="0.25">
      <c r="G849" s="27" t="s">
        <v>72</v>
      </c>
      <c r="H849" s="18">
        <v>193</v>
      </c>
      <c r="I849" s="37">
        <v>2</v>
      </c>
      <c r="J849" s="38">
        <v>8</v>
      </c>
      <c r="K849" s="39">
        <v>16</v>
      </c>
      <c r="L849" s="38"/>
      <c r="M849" s="37" t="s">
        <v>887</v>
      </c>
      <c r="N849" s="38"/>
      <c r="O849" s="39"/>
    </row>
    <row r="850" spans="7:15" x14ac:dyDescent="0.25">
      <c r="G850" s="27" t="s">
        <v>72</v>
      </c>
      <c r="H850" s="18">
        <v>194</v>
      </c>
      <c r="I850" s="37">
        <v>0</v>
      </c>
      <c r="J850" s="38">
        <v>9</v>
      </c>
      <c r="K850" s="39">
        <v>17</v>
      </c>
      <c r="L850" s="38"/>
      <c r="M850" s="37" t="s">
        <v>886</v>
      </c>
      <c r="N850" s="38"/>
      <c r="O850" s="39" t="s">
        <v>887</v>
      </c>
    </row>
    <row r="851" spans="7:15" x14ac:dyDescent="0.25">
      <c r="G851" s="27" t="s">
        <v>72</v>
      </c>
      <c r="H851" s="18">
        <v>195</v>
      </c>
      <c r="I851" s="37">
        <v>0</v>
      </c>
      <c r="J851" s="38">
        <v>10</v>
      </c>
      <c r="K851" s="39">
        <v>16</v>
      </c>
      <c r="L851" s="38"/>
      <c r="M851" s="37" t="s">
        <v>887</v>
      </c>
      <c r="N851" s="38"/>
      <c r="O851" s="39" t="s">
        <v>886</v>
      </c>
    </row>
    <row r="852" spans="7:15" x14ac:dyDescent="0.25">
      <c r="G852" s="27" t="s">
        <v>72</v>
      </c>
      <c r="H852" s="18">
        <v>196</v>
      </c>
      <c r="I852" s="37">
        <v>1</v>
      </c>
      <c r="J852" s="38">
        <v>4</v>
      </c>
      <c r="K852" s="39">
        <v>22</v>
      </c>
      <c r="L852" s="38"/>
      <c r="M852" s="37" t="s">
        <v>887</v>
      </c>
      <c r="N852" s="38"/>
      <c r="O852" s="39" t="s">
        <v>887</v>
      </c>
    </row>
    <row r="853" spans="7:15" x14ac:dyDescent="0.25">
      <c r="G853" s="27" t="s">
        <v>72</v>
      </c>
      <c r="H853" s="18">
        <v>197</v>
      </c>
      <c r="I853" s="37">
        <v>4</v>
      </c>
      <c r="J853" s="38">
        <v>15</v>
      </c>
      <c r="K853" s="39">
        <v>11</v>
      </c>
      <c r="L853" s="38"/>
      <c r="M853" s="37" t="s">
        <v>887</v>
      </c>
      <c r="N853" s="38" t="s">
        <v>896</v>
      </c>
      <c r="O853" s="39" t="s">
        <v>886</v>
      </c>
    </row>
    <row r="854" spans="7:15" x14ac:dyDescent="0.25">
      <c r="G854" s="27" t="s">
        <v>72</v>
      </c>
      <c r="H854" s="18">
        <v>198</v>
      </c>
      <c r="I854" s="37">
        <v>0</v>
      </c>
      <c r="J854" s="38">
        <v>11</v>
      </c>
      <c r="K854" s="39">
        <v>14</v>
      </c>
      <c r="L854" s="38"/>
      <c r="M854" s="37" t="s">
        <v>887</v>
      </c>
      <c r="N854" s="38"/>
      <c r="O854" s="39" t="s">
        <v>887</v>
      </c>
    </row>
    <row r="855" spans="7:15" x14ac:dyDescent="0.25">
      <c r="G855" s="27" t="s">
        <v>72</v>
      </c>
      <c r="H855" s="18">
        <v>199</v>
      </c>
      <c r="I855" s="37">
        <v>1</v>
      </c>
      <c r="J855" s="38">
        <v>7</v>
      </c>
      <c r="K855" s="39">
        <v>18</v>
      </c>
      <c r="L855" s="38"/>
      <c r="M855" s="37" t="s">
        <v>887</v>
      </c>
      <c r="N855" s="38"/>
      <c r="O855" s="39" t="s">
        <v>887</v>
      </c>
    </row>
    <row r="856" spans="7:15" x14ac:dyDescent="0.25">
      <c r="G856" s="27" t="s">
        <v>72</v>
      </c>
      <c r="H856" s="18">
        <v>200</v>
      </c>
      <c r="I856" s="37">
        <v>0</v>
      </c>
      <c r="J856" s="38">
        <v>6</v>
      </c>
      <c r="K856" s="39">
        <v>19</v>
      </c>
      <c r="L856" s="38"/>
      <c r="M856" s="37" t="s">
        <v>887</v>
      </c>
      <c r="N856" s="38"/>
      <c r="O856" s="39" t="s">
        <v>886</v>
      </c>
    </row>
    <row r="857" spans="7:15" x14ac:dyDescent="0.25">
      <c r="G857" s="27" t="s">
        <v>72</v>
      </c>
      <c r="H857" s="18">
        <v>201</v>
      </c>
      <c r="I857" s="37">
        <v>1</v>
      </c>
      <c r="J857" s="38">
        <v>9</v>
      </c>
      <c r="K857" s="39">
        <v>15</v>
      </c>
      <c r="L857" s="38"/>
      <c r="M857" s="37" t="s">
        <v>887</v>
      </c>
      <c r="N857" s="38"/>
      <c r="O857" s="39" t="s">
        <v>886</v>
      </c>
    </row>
    <row r="858" spans="7:15" x14ac:dyDescent="0.25">
      <c r="G858" s="27" t="s">
        <v>72</v>
      </c>
      <c r="H858" s="18">
        <v>202</v>
      </c>
      <c r="I858" s="37">
        <v>1</v>
      </c>
      <c r="J858" s="38">
        <v>8</v>
      </c>
      <c r="K858" s="39">
        <v>16</v>
      </c>
      <c r="L858" s="38"/>
      <c r="M858" s="37" t="s">
        <v>886</v>
      </c>
      <c r="N858" s="38"/>
      <c r="O858" s="39" t="s">
        <v>887</v>
      </c>
    </row>
    <row r="859" spans="7:15" x14ac:dyDescent="0.25">
      <c r="G859" s="27" t="s">
        <v>72</v>
      </c>
      <c r="H859" s="18">
        <v>203</v>
      </c>
      <c r="I859" s="37">
        <v>0</v>
      </c>
      <c r="J859" s="38">
        <v>4</v>
      </c>
      <c r="K859" s="39">
        <v>21</v>
      </c>
      <c r="L859" s="38"/>
      <c r="M859" s="37" t="s">
        <v>886</v>
      </c>
      <c r="N859" s="38"/>
      <c r="O859" s="39" t="s">
        <v>887</v>
      </c>
    </row>
    <row r="860" spans="7:15" x14ac:dyDescent="0.25">
      <c r="G860" s="27" t="s">
        <v>72</v>
      </c>
      <c r="H860" s="18">
        <v>204</v>
      </c>
      <c r="I860" s="37">
        <v>0</v>
      </c>
      <c r="J860" s="38">
        <v>2</v>
      </c>
      <c r="K860" s="39">
        <v>23</v>
      </c>
      <c r="L860" s="38"/>
      <c r="M860" s="37" t="s">
        <v>886</v>
      </c>
      <c r="N860" s="38"/>
      <c r="O860" s="39" t="s">
        <v>887</v>
      </c>
    </row>
    <row r="861" spans="7:15" x14ac:dyDescent="0.25">
      <c r="G861" s="27" t="s">
        <v>72</v>
      </c>
      <c r="H861" s="18">
        <v>205</v>
      </c>
      <c r="I861" s="37">
        <v>1</v>
      </c>
      <c r="J861" s="38">
        <v>6</v>
      </c>
      <c r="K861" s="39">
        <v>19</v>
      </c>
      <c r="L861" s="38"/>
      <c r="M861" s="37" t="s">
        <v>887</v>
      </c>
      <c r="N861" s="38"/>
      <c r="O861" s="39" t="s">
        <v>886</v>
      </c>
    </row>
    <row r="862" spans="7:15" x14ac:dyDescent="0.25">
      <c r="G862" s="27" t="s">
        <v>72</v>
      </c>
      <c r="H862" s="18">
        <v>206</v>
      </c>
      <c r="I862" s="37">
        <v>0</v>
      </c>
      <c r="J862" s="38">
        <v>6</v>
      </c>
      <c r="K862" s="39">
        <v>19</v>
      </c>
      <c r="L862" s="38"/>
      <c r="M862" s="37" t="s">
        <v>887</v>
      </c>
      <c r="N862" s="38"/>
      <c r="O862" s="39" t="s">
        <v>887</v>
      </c>
    </row>
    <row r="863" spans="7:15" x14ac:dyDescent="0.25">
      <c r="G863" s="27" t="s">
        <v>72</v>
      </c>
      <c r="H863" s="18">
        <v>207</v>
      </c>
      <c r="I863" s="37">
        <v>0</v>
      </c>
      <c r="J863" s="38">
        <v>4</v>
      </c>
      <c r="K863" s="39">
        <v>21</v>
      </c>
      <c r="L863" s="38"/>
      <c r="M863" s="37" t="s">
        <v>887</v>
      </c>
      <c r="N863" s="38"/>
      <c r="O863" s="39" t="s">
        <v>887</v>
      </c>
    </row>
    <row r="864" spans="7:15" x14ac:dyDescent="0.25">
      <c r="G864" s="27" t="s">
        <v>72</v>
      </c>
      <c r="H864" s="18">
        <v>208</v>
      </c>
      <c r="I864" s="37">
        <v>0</v>
      </c>
      <c r="J864" s="38">
        <v>6</v>
      </c>
      <c r="K864" s="39">
        <v>19</v>
      </c>
      <c r="L864" s="38"/>
      <c r="M864" s="37" t="s">
        <v>887</v>
      </c>
      <c r="N864" s="38"/>
      <c r="O864" s="39" t="s">
        <v>887</v>
      </c>
    </row>
    <row r="865" spans="7:15" x14ac:dyDescent="0.25">
      <c r="G865" s="27" t="s">
        <v>72</v>
      </c>
      <c r="H865" s="18">
        <v>209</v>
      </c>
      <c r="I865" s="37">
        <v>0</v>
      </c>
      <c r="J865" s="38">
        <v>4</v>
      </c>
      <c r="K865" s="39">
        <v>21</v>
      </c>
      <c r="L865" s="38"/>
      <c r="M865" s="37" t="s">
        <v>887</v>
      </c>
      <c r="N865" s="38"/>
      <c r="O865" s="39" t="s">
        <v>887</v>
      </c>
    </row>
    <row r="866" spans="7:15" x14ac:dyDescent="0.25">
      <c r="G866" s="27" t="s">
        <v>72</v>
      </c>
      <c r="H866" s="18">
        <v>210</v>
      </c>
      <c r="I866" s="37">
        <v>1</v>
      </c>
      <c r="J866" s="38">
        <v>4</v>
      </c>
      <c r="K866" s="39">
        <v>21</v>
      </c>
      <c r="L866" s="38"/>
      <c r="M866" s="37" t="s">
        <v>887</v>
      </c>
      <c r="N866" s="38"/>
      <c r="O866" s="39" t="s">
        <v>886</v>
      </c>
    </row>
    <row r="867" spans="7:15" x14ac:dyDescent="0.25">
      <c r="G867" s="27" t="s">
        <v>72</v>
      </c>
      <c r="H867" s="18">
        <v>211</v>
      </c>
      <c r="I867" s="37">
        <v>1</v>
      </c>
      <c r="J867" s="38">
        <v>3</v>
      </c>
      <c r="K867" s="39">
        <v>22</v>
      </c>
      <c r="L867" s="38"/>
      <c r="M867" s="37" t="s">
        <v>886</v>
      </c>
      <c r="N867" s="38"/>
      <c r="O867" s="39" t="s">
        <v>886</v>
      </c>
    </row>
    <row r="868" spans="7:15" x14ac:dyDescent="0.25">
      <c r="G868" s="27" t="s">
        <v>72</v>
      </c>
      <c r="H868" s="18">
        <v>212</v>
      </c>
      <c r="I868" s="37">
        <v>5</v>
      </c>
      <c r="J868" s="38">
        <v>9</v>
      </c>
      <c r="K868" s="39">
        <v>17</v>
      </c>
      <c r="L868" s="38"/>
      <c r="M868" s="37" t="s">
        <v>887</v>
      </c>
      <c r="N868" s="38"/>
      <c r="O868" s="39" t="s">
        <v>886</v>
      </c>
    </row>
    <row r="869" spans="7:15" x14ac:dyDescent="0.25">
      <c r="G869" s="27" t="s">
        <v>72</v>
      </c>
      <c r="H869" s="18">
        <v>213</v>
      </c>
      <c r="I869" s="37">
        <v>0</v>
      </c>
      <c r="J869" s="38">
        <v>9</v>
      </c>
      <c r="K869" s="39">
        <v>17</v>
      </c>
      <c r="L869" s="38"/>
      <c r="M869" s="37" t="s">
        <v>886</v>
      </c>
      <c r="N869" s="38"/>
      <c r="O869" s="39" t="s">
        <v>887</v>
      </c>
    </row>
    <row r="870" spans="7:15" x14ac:dyDescent="0.25">
      <c r="G870" s="27" t="s">
        <v>72</v>
      </c>
      <c r="H870" s="18">
        <v>214</v>
      </c>
      <c r="I870" s="37">
        <v>1</v>
      </c>
      <c r="J870" s="38">
        <v>1</v>
      </c>
      <c r="K870" s="39">
        <v>25</v>
      </c>
      <c r="L870" s="38"/>
      <c r="M870" s="37" t="s">
        <v>887</v>
      </c>
      <c r="N870" s="38"/>
      <c r="O870" s="39" t="s">
        <v>887</v>
      </c>
    </row>
    <row r="871" spans="7:15" x14ac:dyDescent="0.25">
      <c r="G871" s="27" t="s">
        <v>72</v>
      </c>
      <c r="H871" s="18">
        <v>215</v>
      </c>
      <c r="I871" s="37">
        <v>1</v>
      </c>
      <c r="J871" s="38">
        <v>5</v>
      </c>
      <c r="K871" s="39">
        <v>21</v>
      </c>
      <c r="L871" s="38"/>
      <c r="M871" s="37" t="s">
        <v>887</v>
      </c>
      <c r="N871" s="38"/>
      <c r="O871" s="39" t="s">
        <v>887</v>
      </c>
    </row>
    <row r="872" spans="7:15" x14ac:dyDescent="0.25">
      <c r="G872" s="27" t="s">
        <v>72</v>
      </c>
      <c r="H872" s="18">
        <v>216</v>
      </c>
      <c r="I872" s="37">
        <v>3</v>
      </c>
      <c r="J872" s="38">
        <v>15</v>
      </c>
      <c r="K872" s="39">
        <v>11</v>
      </c>
      <c r="L872" s="38"/>
      <c r="M872" s="37" t="s">
        <v>887</v>
      </c>
      <c r="N872" s="38"/>
      <c r="O872" s="39" t="s">
        <v>886</v>
      </c>
    </row>
    <row r="873" spans="7:15" x14ac:dyDescent="0.25">
      <c r="G873" s="27" t="s">
        <v>72</v>
      </c>
      <c r="H873" s="18">
        <v>217</v>
      </c>
      <c r="I873" s="37">
        <v>1</v>
      </c>
      <c r="J873" s="38">
        <v>3</v>
      </c>
      <c r="K873" s="39">
        <v>23</v>
      </c>
      <c r="L873" s="38"/>
      <c r="M873" s="37" t="s">
        <v>887</v>
      </c>
      <c r="N873" s="38"/>
      <c r="O873" s="39" t="s">
        <v>886</v>
      </c>
    </row>
    <row r="874" spans="7:15" x14ac:dyDescent="0.25">
      <c r="G874" s="27" t="s">
        <v>72</v>
      </c>
      <c r="H874" s="18">
        <v>218</v>
      </c>
      <c r="I874" s="37">
        <v>0</v>
      </c>
      <c r="J874" s="38">
        <v>10</v>
      </c>
      <c r="K874" s="39">
        <v>15</v>
      </c>
      <c r="L874" s="38"/>
      <c r="M874" s="37" t="s">
        <v>886</v>
      </c>
      <c r="N874" s="38"/>
      <c r="O874" s="39" t="s">
        <v>886</v>
      </c>
    </row>
    <row r="875" spans="7:15" x14ac:dyDescent="0.25">
      <c r="G875" s="27" t="s">
        <v>72</v>
      </c>
      <c r="H875" s="18">
        <v>219</v>
      </c>
      <c r="I875" s="37">
        <v>1</v>
      </c>
      <c r="J875" s="38">
        <v>4</v>
      </c>
      <c r="K875" s="39">
        <v>22</v>
      </c>
      <c r="L875" s="38"/>
      <c r="M875" s="37" t="s">
        <v>887</v>
      </c>
      <c r="N875" s="38"/>
      <c r="O875" s="39" t="s">
        <v>887</v>
      </c>
    </row>
    <row r="876" spans="7:15" x14ac:dyDescent="0.25">
      <c r="G876" s="27" t="s">
        <v>72</v>
      </c>
      <c r="H876" s="18">
        <v>220</v>
      </c>
      <c r="I876" s="37">
        <v>1</v>
      </c>
      <c r="J876" s="38">
        <v>6</v>
      </c>
      <c r="K876" s="39">
        <v>20</v>
      </c>
      <c r="L876" s="38"/>
      <c r="M876" s="37" t="s">
        <v>886</v>
      </c>
      <c r="N876" s="38"/>
      <c r="O876" s="39" t="s">
        <v>886</v>
      </c>
    </row>
    <row r="877" spans="7:15" x14ac:dyDescent="0.25">
      <c r="G877" s="27" t="s">
        <v>72</v>
      </c>
      <c r="H877" s="18">
        <v>221</v>
      </c>
      <c r="I877" s="37">
        <v>0</v>
      </c>
      <c r="J877" s="38">
        <v>3</v>
      </c>
      <c r="K877" s="39">
        <v>23</v>
      </c>
      <c r="L877" s="38"/>
      <c r="M877" s="37" t="s">
        <v>887</v>
      </c>
      <c r="N877" s="38"/>
      <c r="O877" s="39" t="s">
        <v>887</v>
      </c>
    </row>
    <row r="878" spans="7:15" x14ac:dyDescent="0.25">
      <c r="G878" s="27" t="s">
        <v>72</v>
      </c>
      <c r="H878" s="18">
        <v>222</v>
      </c>
      <c r="I878" s="37">
        <v>2</v>
      </c>
      <c r="J878" s="38">
        <v>8</v>
      </c>
      <c r="K878" s="39">
        <v>18</v>
      </c>
      <c r="L878" s="38" t="s">
        <v>896</v>
      </c>
      <c r="M878" s="37" t="s">
        <v>886</v>
      </c>
      <c r="N878" s="38"/>
      <c r="O878" s="39" t="s">
        <v>886</v>
      </c>
    </row>
    <row r="879" spans="7:15" x14ac:dyDescent="0.25">
      <c r="G879" s="27" t="s">
        <v>72</v>
      </c>
      <c r="H879" s="18">
        <v>223</v>
      </c>
      <c r="I879" s="37">
        <v>1</v>
      </c>
      <c r="J879" s="38">
        <v>6</v>
      </c>
      <c r="K879" s="39">
        <v>20</v>
      </c>
      <c r="L879" s="38"/>
      <c r="M879" s="37" t="s">
        <v>886</v>
      </c>
      <c r="N879" s="38"/>
      <c r="O879" s="39" t="s">
        <v>887</v>
      </c>
    </row>
    <row r="880" spans="7:15" x14ac:dyDescent="0.25">
      <c r="G880" s="27" t="s">
        <v>72</v>
      </c>
      <c r="H880" s="18">
        <v>224</v>
      </c>
      <c r="I880" s="37">
        <v>0</v>
      </c>
      <c r="J880" s="38">
        <v>3</v>
      </c>
      <c r="K880" s="39">
        <v>22</v>
      </c>
      <c r="L880" s="38"/>
      <c r="M880" s="37" t="s">
        <v>887</v>
      </c>
      <c r="N880" s="38"/>
      <c r="O880" s="39" t="s">
        <v>887</v>
      </c>
    </row>
    <row r="881" spans="7:15" x14ac:dyDescent="0.25">
      <c r="G881" s="27" t="s">
        <v>72</v>
      </c>
      <c r="H881" s="18">
        <v>225</v>
      </c>
      <c r="I881" s="37">
        <v>0</v>
      </c>
      <c r="J881" s="38">
        <v>5</v>
      </c>
      <c r="K881" s="39">
        <v>20</v>
      </c>
      <c r="L881" s="38"/>
      <c r="M881" s="37" t="s">
        <v>887</v>
      </c>
      <c r="N881" s="38"/>
      <c r="O881" s="39" t="s">
        <v>886</v>
      </c>
    </row>
    <row r="882" spans="7:15" x14ac:dyDescent="0.25">
      <c r="G882" s="27" t="s">
        <v>72</v>
      </c>
      <c r="H882" s="18">
        <v>226</v>
      </c>
      <c r="I882" s="37">
        <v>7</v>
      </c>
      <c r="J882" s="38">
        <v>17</v>
      </c>
      <c r="K882" s="39">
        <v>8</v>
      </c>
      <c r="L882" s="38"/>
      <c r="M882" s="37" t="s">
        <v>886</v>
      </c>
      <c r="N882" s="38"/>
      <c r="O882" s="39" t="s">
        <v>886</v>
      </c>
    </row>
    <row r="883" spans="7:15" x14ac:dyDescent="0.25">
      <c r="G883" s="27" t="s">
        <v>72</v>
      </c>
      <c r="H883" s="18">
        <v>227</v>
      </c>
      <c r="I883" s="37">
        <v>2</v>
      </c>
      <c r="J883" s="38">
        <v>11</v>
      </c>
      <c r="K883" s="39">
        <v>13</v>
      </c>
      <c r="L883" s="38"/>
      <c r="M883" s="37" t="s">
        <v>887</v>
      </c>
      <c r="N883" s="38"/>
      <c r="O883" s="39" t="s">
        <v>886</v>
      </c>
    </row>
    <row r="884" spans="7:15" x14ac:dyDescent="0.25">
      <c r="G884" s="27" t="s">
        <v>72</v>
      </c>
      <c r="H884" s="18">
        <v>228</v>
      </c>
      <c r="I884" s="37">
        <v>1</v>
      </c>
      <c r="J884" s="38">
        <v>7</v>
      </c>
      <c r="K884" s="39">
        <v>17</v>
      </c>
      <c r="L884" s="38"/>
      <c r="M884" s="37" t="s">
        <v>887</v>
      </c>
      <c r="N884" s="38"/>
      <c r="O884" s="39" t="s">
        <v>887</v>
      </c>
    </row>
    <row r="885" spans="7:15" x14ac:dyDescent="0.25">
      <c r="G885" s="27" t="s">
        <v>72</v>
      </c>
      <c r="H885" s="18">
        <v>229</v>
      </c>
      <c r="I885" s="37">
        <v>1</v>
      </c>
      <c r="J885" s="38">
        <v>5</v>
      </c>
      <c r="K885" s="39">
        <v>20</v>
      </c>
      <c r="L885" s="38"/>
      <c r="M885" s="37" t="s">
        <v>887</v>
      </c>
      <c r="N885" s="38"/>
      <c r="O885" s="39" t="s">
        <v>887</v>
      </c>
    </row>
    <row r="886" spans="7:15" x14ac:dyDescent="0.25">
      <c r="G886" s="27" t="s">
        <v>72</v>
      </c>
      <c r="H886" s="18">
        <v>230</v>
      </c>
      <c r="I886" s="37">
        <v>5</v>
      </c>
      <c r="J886" s="38">
        <v>16</v>
      </c>
      <c r="K886" s="39">
        <v>9</v>
      </c>
      <c r="L886" s="38"/>
      <c r="M886" s="37" t="s">
        <v>886</v>
      </c>
      <c r="N886" s="38"/>
      <c r="O886" s="39" t="s">
        <v>886</v>
      </c>
    </row>
    <row r="887" spans="7:15" x14ac:dyDescent="0.25">
      <c r="G887" s="27" t="s">
        <v>72</v>
      </c>
      <c r="H887" s="18">
        <v>231</v>
      </c>
      <c r="I887" s="37">
        <v>2</v>
      </c>
      <c r="J887" s="38">
        <v>9</v>
      </c>
      <c r="K887" s="39">
        <v>15</v>
      </c>
      <c r="L887" s="38"/>
      <c r="M887" s="37" t="s">
        <v>886</v>
      </c>
      <c r="N887" s="38"/>
      <c r="O887" s="39" t="s">
        <v>887</v>
      </c>
    </row>
    <row r="888" spans="7:15" x14ac:dyDescent="0.25">
      <c r="G888" s="27" t="s">
        <v>72</v>
      </c>
      <c r="H888" s="18">
        <v>232</v>
      </c>
      <c r="I888" s="37">
        <v>3</v>
      </c>
      <c r="J888" s="38">
        <v>9</v>
      </c>
      <c r="K888" s="39">
        <v>16</v>
      </c>
      <c r="L888" s="38"/>
      <c r="M888" s="37" t="s">
        <v>887</v>
      </c>
      <c r="N888" s="38"/>
      <c r="O888" s="39" t="s">
        <v>887</v>
      </c>
    </row>
    <row r="889" spans="7:15" x14ac:dyDescent="0.25">
      <c r="G889" s="27" t="s">
        <v>72</v>
      </c>
      <c r="H889" s="18">
        <v>233</v>
      </c>
      <c r="I889" s="37">
        <v>3</v>
      </c>
      <c r="J889" s="38">
        <v>6</v>
      </c>
      <c r="K889" s="39">
        <v>19</v>
      </c>
      <c r="L889" s="38"/>
      <c r="M889" s="37" t="s">
        <v>887</v>
      </c>
      <c r="N889" s="38"/>
      <c r="O889" s="39" t="s">
        <v>887</v>
      </c>
    </row>
    <row r="890" spans="7:15" x14ac:dyDescent="0.25">
      <c r="G890" s="27" t="s">
        <v>72</v>
      </c>
      <c r="H890" s="18">
        <v>234</v>
      </c>
      <c r="I890" s="37">
        <v>1</v>
      </c>
      <c r="J890" s="38">
        <v>8</v>
      </c>
      <c r="K890" s="39">
        <v>16</v>
      </c>
      <c r="L890" s="38"/>
      <c r="M890" s="37" t="s">
        <v>887</v>
      </c>
      <c r="N890" s="38"/>
      <c r="O890" s="39" t="s">
        <v>887</v>
      </c>
    </row>
    <row r="891" spans="7:15" x14ac:dyDescent="0.25">
      <c r="G891" s="27" t="s">
        <v>72</v>
      </c>
      <c r="H891" s="18">
        <v>235</v>
      </c>
      <c r="I891" s="37">
        <v>1</v>
      </c>
      <c r="J891" s="38">
        <v>9</v>
      </c>
      <c r="K891" s="39">
        <v>15</v>
      </c>
      <c r="L891" s="38"/>
      <c r="M891" s="37" t="s">
        <v>887</v>
      </c>
      <c r="N891" s="38"/>
      <c r="O891" s="39" t="s">
        <v>887</v>
      </c>
    </row>
    <row r="892" spans="7:15" x14ac:dyDescent="0.25">
      <c r="G892" s="27" t="s">
        <v>72</v>
      </c>
      <c r="H892" s="18">
        <v>236</v>
      </c>
      <c r="I892" s="37">
        <v>1</v>
      </c>
      <c r="J892" s="38">
        <v>3</v>
      </c>
      <c r="K892" s="39">
        <v>23</v>
      </c>
      <c r="L892" s="38" t="s">
        <v>896</v>
      </c>
      <c r="M892" s="37" t="s">
        <v>886</v>
      </c>
      <c r="N892" s="38"/>
      <c r="O892" s="39" t="s">
        <v>887</v>
      </c>
    </row>
    <row r="893" spans="7:15" x14ac:dyDescent="0.25">
      <c r="G893" s="27" t="s">
        <v>72</v>
      </c>
      <c r="H893" s="18">
        <v>237</v>
      </c>
      <c r="I893" s="37">
        <v>1</v>
      </c>
      <c r="J893" s="38">
        <v>3</v>
      </c>
      <c r="K893" s="39">
        <v>23</v>
      </c>
      <c r="L893" s="38" t="s">
        <v>896</v>
      </c>
      <c r="M893" s="37" t="s">
        <v>886</v>
      </c>
      <c r="N893" s="38"/>
      <c r="O893" s="39" t="s">
        <v>887</v>
      </c>
    </row>
    <row r="894" spans="7:15" x14ac:dyDescent="0.25">
      <c r="G894" s="27" t="s">
        <v>72</v>
      </c>
      <c r="H894" s="18">
        <v>238</v>
      </c>
      <c r="I894" s="37">
        <v>0</v>
      </c>
      <c r="J894" s="38">
        <v>3</v>
      </c>
      <c r="K894" s="39">
        <v>23</v>
      </c>
      <c r="L894" s="38"/>
      <c r="M894" s="37" t="s">
        <v>887</v>
      </c>
      <c r="N894" s="38"/>
      <c r="O894" s="39" t="s">
        <v>887</v>
      </c>
    </row>
    <row r="895" spans="7:15" x14ac:dyDescent="0.25">
      <c r="G895" s="27" t="s">
        <v>72</v>
      </c>
      <c r="H895" s="18">
        <v>239</v>
      </c>
      <c r="I895" s="37">
        <v>0</v>
      </c>
      <c r="J895" s="38">
        <v>2</v>
      </c>
      <c r="K895" s="39">
        <v>24</v>
      </c>
      <c r="L895" s="38"/>
      <c r="M895" s="37" t="s">
        <v>887</v>
      </c>
      <c r="N895" s="38"/>
      <c r="O895" s="39" t="s">
        <v>887</v>
      </c>
    </row>
    <row r="896" spans="7:15" x14ac:dyDescent="0.25">
      <c r="G896" s="27" t="s">
        <v>72</v>
      </c>
      <c r="H896" s="18">
        <v>240</v>
      </c>
      <c r="I896" s="37">
        <v>1</v>
      </c>
      <c r="J896" s="38">
        <v>4</v>
      </c>
      <c r="K896" s="39">
        <v>22</v>
      </c>
      <c r="L896" s="38" t="s">
        <v>896</v>
      </c>
      <c r="M896" s="37" t="s">
        <v>886</v>
      </c>
      <c r="N896" s="38"/>
      <c r="O896" s="39" t="s">
        <v>886</v>
      </c>
    </row>
    <row r="897" spans="7:15" x14ac:dyDescent="0.25">
      <c r="G897" s="27" t="s">
        <v>72</v>
      </c>
      <c r="H897" s="18">
        <v>241</v>
      </c>
      <c r="I897" s="37">
        <v>1</v>
      </c>
      <c r="J897" s="38">
        <v>3</v>
      </c>
      <c r="K897" s="39">
        <v>23</v>
      </c>
      <c r="L897" s="38" t="s">
        <v>896</v>
      </c>
      <c r="M897" s="37" t="s">
        <v>886</v>
      </c>
      <c r="N897" s="38"/>
      <c r="O897" s="39" t="s">
        <v>887</v>
      </c>
    </row>
    <row r="898" spans="7:15" x14ac:dyDescent="0.25">
      <c r="G898" s="27" t="s">
        <v>72</v>
      </c>
      <c r="H898" s="18">
        <v>242</v>
      </c>
      <c r="I898" s="37">
        <v>1</v>
      </c>
      <c r="J898" s="38">
        <v>3</v>
      </c>
      <c r="K898" s="39">
        <v>23</v>
      </c>
      <c r="L898" s="38" t="s">
        <v>896</v>
      </c>
      <c r="M898" s="37" t="s">
        <v>886</v>
      </c>
      <c r="N898" s="38"/>
      <c r="O898" s="39" t="s">
        <v>887</v>
      </c>
    </row>
    <row r="899" spans="7:15" ht="15.75" thickBot="1" x14ac:dyDescent="0.3">
      <c r="G899" s="26" t="s">
        <v>72</v>
      </c>
      <c r="H899" s="19">
        <v>243</v>
      </c>
      <c r="I899" s="34">
        <v>1</v>
      </c>
      <c r="J899" s="35">
        <v>3</v>
      </c>
      <c r="K899" s="36">
        <v>23</v>
      </c>
      <c r="L899" s="35" t="s">
        <v>896</v>
      </c>
      <c r="M899" s="34" t="s">
        <v>886</v>
      </c>
      <c r="N899" s="35"/>
      <c r="O899" s="36" t="s">
        <v>887</v>
      </c>
    </row>
    <row r="900" spans="7:15" x14ac:dyDescent="0.25">
      <c r="G900" s="25" t="s">
        <v>73</v>
      </c>
      <c r="H900" s="15">
        <v>1</v>
      </c>
      <c r="I900" s="30">
        <v>3</v>
      </c>
      <c r="J900" s="33">
        <v>7</v>
      </c>
      <c r="K900" s="32">
        <v>16</v>
      </c>
      <c r="L900" s="33" t="s">
        <v>896</v>
      </c>
      <c r="M900" s="30" t="s">
        <v>886</v>
      </c>
      <c r="N900" s="33"/>
      <c r="O900" s="32" t="s">
        <v>887</v>
      </c>
    </row>
    <row r="901" spans="7:15" x14ac:dyDescent="0.25">
      <c r="G901" s="25" t="s">
        <v>73</v>
      </c>
      <c r="H901" s="16">
        <v>2</v>
      </c>
      <c r="I901" s="42">
        <v>1</v>
      </c>
      <c r="J901" s="41">
        <v>12</v>
      </c>
      <c r="K901" s="43">
        <v>11</v>
      </c>
      <c r="L901" s="41" t="s">
        <v>896</v>
      </c>
      <c r="M901" s="42" t="s">
        <v>886</v>
      </c>
      <c r="N901" s="41"/>
      <c r="O901" s="43" t="s">
        <v>887</v>
      </c>
    </row>
    <row r="902" spans="7:15" x14ac:dyDescent="0.25">
      <c r="G902" s="25" t="s">
        <v>73</v>
      </c>
      <c r="H902" s="16">
        <v>3</v>
      </c>
      <c r="I902" s="42">
        <v>4</v>
      </c>
      <c r="J902" s="41">
        <v>11</v>
      </c>
      <c r="K902" s="43">
        <v>13</v>
      </c>
      <c r="L902" s="41" t="s">
        <v>896</v>
      </c>
      <c r="M902" s="42" t="s">
        <v>886</v>
      </c>
      <c r="N902" s="41"/>
      <c r="O902" s="43" t="s">
        <v>886</v>
      </c>
    </row>
    <row r="903" spans="7:15" x14ac:dyDescent="0.25">
      <c r="G903" s="25" t="s">
        <v>73</v>
      </c>
      <c r="H903" s="16">
        <v>4</v>
      </c>
      <c r="I903" s="42">
        <v>0</v>
      </c>
      <c r="J903" s="41">
        <v>5</v>
      </c>
      <c r="K903" s="43">
        <v>19</v>
      </c>
      <c r="L903" s="41"/>
      <c r="M903" s="42" t="s">
        <v>887</v>
      </c>
      <c r="N903" s="41"/>
      <c r="O903" s="43" t="s">
        <v>886</v>
      </c>
    </row>
    <row r="904" spans="7:15" x14ac:dyDescent="0.25">
      <c r="G904" s="25" t="s">
        <v>73</v>
      </c>
      <c r="H904" s="16">
        <v>5</v>
      </c>
      <c r="I904" s="42">
        <v>1</v>
      </c>
      <c r="J904" s="41">
        <v>9</v>
      </c>
      <c r="K904" s="43">
        <v>14</v>
      </c>
      <c r="L904" s="41"/>
      <c r="M904" s="42" t="s">
        <v>886</v>
      </c>
      <c r="N904" s="41"/>
      <c r="O904" s="43" t="s">
        <v>887</v>
      </c>
    </row>
    <row r="905" spans="7:15" x14ac:dyDescent="0.25">
      <c r="G905" s="25" t="s">
        <v>73</v>
      </c>
      <c r="H905" s="16">
        <v>6</v>
      </c>
      <c r="I905" s="42">
        <v>0</v>
      </c>
      <c r="J905" s="41">
        <v>7</v>
      </c>
      <c r="K905" s="43">
        <v>17</v>
      </c>
      <c r="L905" s="41"/>
      <c r="M905" s="42" t="s">
        <v>886</v>
      </c>
      <c r="N905" s="41"/>
      <c r="O905" s="43" t="s">
        <v>886</v>
      </c>
    </row>
    <row r="906" spans="7:15" x14ac:dyDescent="0.25">
      <c r="G906" s="25" t="s">
        <v>73</v>
      </c>
      <c r="H906" s="16">
        <v>7</v>
      </c>
      <c r="I906" s="42">
        <v>0</v>
      </c>
      <c r="J906" s="41">
        <v>3</v>
      </c>
      <c r="K906" s="43">
        <v>20</v>
      </c>
      <c r="L906" s="41"/>
      <c r="M906" s="42"/>
      <c r="N906" s="41"/>
      <c r="O906" s="43" t="s">
        <v>887</v>
      </c>
    </row>
    <row r="907" spans="7:15" x14ac:dyDescent="0.25">
      <c r="G907" s="25" t="s">
        <v>73</v>
      </c>
      <c r="H907" s="16">
        <v>8</v>
      </c>
      <c r="I907" s="42">
        <v>0</v>
      </c>
      <c r="J907" s="41">
        <v>4</v>
      </c>
      <c r="K907" s="43">
        <v>19</v>
      </c>
      <c r="L907" s="41"/>
      <c r="M907" s="42"/>
      <c r="N907" s="41"/>
      <c r="O907" s="43" t="s">
        <v>887</v>
      </c>
    </row>
    <row r="908" spans="7:15" x14ac:dyDescent="0.25">
      <c r="G908" s="25" t="s">
        <v>73</v>
      </c>
      <c r="H908" s="16">
        <v>9</v>
      </c>
      <c r="I908" s="42">
        <v>0</v>
      </c>
      <c r="J908" s="41">
        <v>5</v>
      </c>
      <c r="K908" s="43">
        <v>18</v>
      </c>
      <c r="L908" s="41"/>
      <c r="M908" s="42"/>
      <c r="N908" s="41"/>
      <c r="O908" s="43" t="s">
        <v>887</v>
      </c>
    </row>
    <row r="909" spans="7:15" x14ac:dyDescent="0.25">
      <c r="G909" s="25" t="s">
        <v>73</v>
      </c>
      <c r="H909" s="16">
        <v>10</v>
      </c>
      <c r="I909" s="42">
        <v>2</v>
      </c>
      <c r="J909" s="41">
        <v>10</v>
      </c>
      <c r="K909" s="43">
        <v>13</v>
      </c>
      <c r="L909" s="41" t="s">
        <v>896</v>
      </c>
      <c r="M909" s="42" t="s">
        <v>886</v>
      </c>
      <c r="N909" s="41"/>
      <c r="O909" s="43" t="s">
        <v>887</v>
      </c>
    </row>
    <row r="910" spans="7:15" x14ac:dyDescent="0.25">
      <c r="G910" s="25" t="s">
        <v>73</v>
      </c>
      <c r="H910" s="16">
        <v>11</v>
      </c>
      <c r="I910" s="42">
        <v>6</v>
      </c>
      <c r="J910" s="41">
        <v>19</v>
      </c>
      <c r="K910" s="43">
        <v>5</v>
      </c>
      <c r="L910" s="41" t="s">
        <v>896</v>
      </c>
      <c r="M910" s="42" t="s">
        <v>886</v>
      </c>
      <c r="N910" s="41"/>
      <c r="O910" s="43" t="s">
        <v>886</v>
      </c>
    </row>
    <row r="911" spans="7:15" x14ac:dyDescent="0.25">
      <c r="G911" s="25" t="s">
        <v>73</v>
      </c>
      <c r="H911" s="16">
        <v>12</v>
      </c>
      <c r="I911" s="42">
        <v>5</v>
      </c>
      <c r="J911" s="41">
        <v>15</v>
      </c>
      <c r="K911" s="43">
        <v>9</v>
      </c>
      <c r="L911" s="41"/>
      <c r="M911" s="42" t="s">
        <v>886</v>
      </c>
      <c r="N911" s="41"/>
      <c r="O911" s="43" t="s">
        <v>886</v>
      </c>
    </row>
    <row r="912" spans="7:15" x14ac:dyDescent="0.25">
      <c r="G912" s="25" t="s">
        <v>73</v>
      </c>
      <c r="H912" s="16">
        <v>13</v>
      </c>
      <c r="I912" s="42">
        <v>5</v>
      </c>
      <c r="J912" s="41">
        <v>15</v>
      </c>
      <c r="K912" s="43">
        <v>8</v>
      </c>
      <c r="L912" s="41"/>
      <c r="M912" s="42"/>
      <c r="N912" s="41"/>
      <c r="O912" s="43" t="s">
        <v>886</v>
      </c>
    </row>
    <row r="913" spans="7:15" x14ac:dyDescent="0.25">
      <c r="G913" s="25" t="s">
        <v>73</v>
      </c>
      <c r="H913" s="16">
        <v>14</v>
      </c>
      <c r="I913" s="42">
        <v>8</v>
      </c>
      <c r="J913" s="41">
        <v>22</v>
      </c>
      <c r="K913" s="43">
        <v>2</v>
      </c>
      <c r="L913" s="41"/>
      <c r="M913" s="42" t="s">
        <v>886</v>
      </c>
      <c r="N913" s="41"/>
      <c r="O913" s="43" t="s">
        <v>886</v>
      </c>
    </row>
    <row r="914" spans="7:15" x14ac:dyDescent="0.25">
      <c r="G914" s="25" t="s">
        <v>73</v>
      </c>
      <c r="H914" s="16">
        <v>15</v>
      </c>
      <c r="I914" s="42">
        <v>2</v>
      </c>
      <c r="J914" s="41">
        <v>11</v>
      </c>
      <c r="K914" s="43">
        <v>13</v>
      </c>
      <c r="L914" s="41"/>
      <c r="M914" s="42" t="s">
        <v>887</v>
      </c>
      <c r="N914" s="41"/>
      <c r="O914" s="43" t="s">
        <v>887</v>
      </c>
    </row>
    <row r="915" spans="7:15" x14ac:dyDescent="0.25">
      <c r="G915" s="25" t="s">
        <v>73</v>
      </c>
      <c r="H915" s="16">
        <v>16</v>
      </c>
      <c r="I915" s="42">
        <v>1</v>
      </c>
      <c r="J915" s="41">
        <v>10</v>
      </c>
      <c r="K915" s="43">
        <v>14</v>
      </c>
      <c r="L915" s="41"/>
      <c r="M915" s="42" t="s">
        <v>887</v>
      </c>
      <c r="N915" s="41"/>
      <c r="O915" s="43" t="s">
        <v>886</v>
      </c>
    </row>
    <row r="916" spans="7:15" x14ac:dyDescent="0.25">
      <c r="G916" s="25" t="s">
        <v>73</v>
      </c>
      <c r="H916" s="16">
        <v>17</v>
      </c>
      <c r="I916" s="42">
        <v>0</v>
      </c>
      <c r="J916" s="41">
        <v>6</v>
      </c>
      <c r="K916" s="43">
        <v>17</v>
      </c>
      <c r="L916" s="41"/>
      <c r="M916" s="42" t="s">
        <v>887</v>
      </c>
      <c r="N916" s="41"/>
      <c r="O916" s="43" t="s">
        <v>886</v>
      </c>
    </row>
    <row r="917" spans="7:15" x14ac:dyDescent="0.25">
      <c r="G917" s="25" t="s">
        <v>73</v>
      </c>
      <c r="H917" s="16">
        <v>18</v>
      </c>
      <c r="I917" s="42">
        <v>5</v>
      </c>
      <c r="J917" s="41">
        <v>15</v>
      </c>
      <c r="K917" s="43">
        <v>9</v>
      </c>
      <c r="L917" s="41" t="s">
        <v>896</v>
      </c>
      <c r="M917" s="42" t="s">
        <v>886</v>
      </c>
      <c r="N917" s="41"/>
      <c r="O917" s="43" t="s">
        <v>886</v>
      </c>
    </row>
    <row r="918" spans="7:15" x14ac:dyDescent="0.25">
      <c r="G918" s="25" t="s">
        <v>73</v>
      </c>
      <c r="H918" s="16">
        <v>19</v>
      </c>
      <c r="I918" s="42">
        <v>0</v>
      </c>
      <c r="J918" s="41">
        <v>6</v>
      </c>
      <c r="K918" s="43">
        <v>17</v>
      </c>
      <c r="L918" s="41"/>
      <c r="M918" s="42" t="s">
        <v>886</v>
      </c>
      <c r="N918" s="41"/>
      <c r="O918" s="43" t="s">
        <v>886</v>
      </c>
    </row>
    <row r="919" spans="7:15" x14ac:dyDescent="0.25">
      <c r="G919" s="25" t="s">
        <v>73</v>
      </c>
      <c r="H919" s="16">
        <v>20</v>
      </c>
      <c r="I919" s="42">
        <v>0</v>
      </c>
      <c r="J919" s="41">
        <v>7</v>
      </c>
      <c r="K919" s="43">
        <v>17</v>
      </c>
      <c r="L919" s="41"/>
      <c r="M919" s="42" t="s">
        <v>886</v>
      </c>
      <c r="N919" s="41"/>
      <c r="O919" s="43" t="s">
        <v>887</v>
      </c>
    </row>
    <row r="920" spans="7:15" x14ac:dyDescent="0.25">
      <c r="G920" s="25" t="s">
        <v>73</v>
      </c>
      <c r="H920" s="16">
        <v>21</v>
      </c>
      <c r="I920" s="42">
        <v>1</v>
      </c>
      <c r="J920" s="41">
        <v>5</v>
      </c>
      <c r="K920" s="43">
        <v>18</v>
      </c>
      <c r="L920" s="41"/>
      <c r="M920" s="42"/>
      <c r="N920" s="41"/>
      <c r="O920" s="43" t="s">
        <v>887</v>
      </c>
    </row>
    <row r="921" spans="7:15" x14ac:dyDescent="0.25">
      <c r="G921" s="25" t="s">
        <v>73</v>
      </c>
      <c r="H921" s="16">
        <v>22</v>
      </c>
      <c r="I921" s="42">
        <v>1</v>
      </c>
      <c r="J921" s="41">
        <v>4</v>
      </c>
      <c r="K921" s="43">
        <v>19</v>
      </c>
      <c r="L921" s="41"/>
      <c r="M921" s="42"/>
      <c r="N921" s="41"/>
      <c r="O921" s="43" t="s">
        <v>887</v>
      </c>
    </row>
    <row r="922" spans="7:15" x14ac:dyDescent="0.25">
      <c r="G922" s="25" t="s">
        <v>73</v>
      </c>
      <c r="H922" s="16">
        <v>23</v>
      </c>
      <c r="I922" s="42">
        <v>3</v>
      </c>
      <c r="J922" s="41">
        <v>8</v>
      </c>
      <c r="K922" s="43">
        <v>16</v>
      </c>
      <c r="L922" s="41" t="s">
        <v>896</v>
      </c>
      <c r="M922" s="42" t="s">
        <v>886</v>
      </c>
      <c r="N922" s="41"/>
      <c r="O922" s="43" t="s">
        <v>887</v>
      </c>
    </row>
    <row r="923" spans="7:15" x14ac:dyDescent="0.25">
      <c r="G923" s="25" t="s">
        <v>73</v>
      </c>
      <c r="H923" s="16">
        <v>24</v>
      </c>
      <c r="I923" s="42">
        <v>1</v>
      </c>
      <c r="J923" s="41">
        <v>8</v>
      </c>
      <c r="K923" s="43">
        <v>15</v>
      </c>
      <c r="L923" s="41"/>
      <c r="M923" s="42"/>
      <c r="N923" s="41"/>
      <c r="O923" s="43" t="s">
        <v>887</v>
      </c>
    </row>
    <row r="924" spans="7:15" x14ac:dyDescent="0.25">
      <c r="G924" s="25" t="s">
        <v>73</v>
      </c>
      <c r="H924" s="16">
        <v>25</v>
      </c>
      <c r="I924" s="42">
        <v>0</v>
      </c>
      <c r="J924" s="41">
        <v>7</v>
      </c>
      <c r="K924" s="43">
        <v>16</v>
      </c>
      <c r="L924" s="41"/>
      <c r="M924" s="42"/>
      <c r="N924" s="41"/>
      <c r="O924" s="43" t="s">
        <v>887</v>
      </c>
    </row>
    <row r="925" spans="7:15" x14ac:dyDescent="0.25">
      <c r="G925" s="25" t="s">
        <v>73</v>
      </c>
      <c r="H925" s="16">
        <v>26</v>
      </c>
      <c r="I925" s="42">
        <v>0</v>
      </c>
      <c r="J925" s="41">
        <v>7</v>
      </c>
      <c r="K925" s="43">
        <v>16</v>
      </c>
      <c r="L925" s="41"/>
      <c r="M925" s="42"/>
      <c r="N925" s="41"/>
      <c r="O925" s="43" t="s">
        <v>886</v>
      </c>
    </row>
    <row r="926" spans="7:15" x14ac:dyDescent="0.25">
      <c r="G926" s="25" t="s">
        <v>73</v>
      </c>
      <c r="H926" s="16">
        <v>27</v>
      </c>
      <c r="I926" s="42">
        <v>10</v>
      </c>
      <c r="J926" s="41">
        <v>21</v>
      </c>
      <c r="K926" s="43">
        <v>3</v>
      </c>
      <c r="L926" s="41"/>
      <c r="M926" s="42" t="s">
        <v>886</v>
      </c>
      <c r="N926" s="41"/>
      <c r="O926" s="43" t="s">
        <v>886</v>
      </c>
    </row>
    <row r="927" spans="7:15" x14ac:dyDescent="0.25">
      <c r="G927" s="25" t="s">
        <v>73</v>
      </c>
      <c r="H927" s="16">
        <v>28</v>
      </c>
      <c r="I927" s="42">
        <v>7</v>
      </c>
      <c r="J927" s="41">
        <v>17</v>
      </c>
      <c r="K927" s="43">
        <v>6</v>
      </c>
      <c r="L927" s="41"/>
      <c r="M927" s="42"/>
      <c r="N927" s="41"/>
      <c r="O927" s="43" t="s">
        <v>887</v>
      </c>
    </row>
    <row r="928" spans="7:15" x14ac:dyDescent="0.25">
      <c r="G928" s="25" t="s">
        <v>73</v>
      </c>
      <c r="H928" s="16">
        <v>29</v>
      </c>
      <c r="I928" s="42">
        <v>8</v>
      </c>
      <c r="J928" s="41">
        <v>20</v>
      </c>
      <c r="K928" s="43">
        <v>4</v>
      </c>
      <c r="L928" s="41" t="s">
        <v>896</v>
      </c>
      <c r="M928" s="42" t="s">
        <v>886</v>
      </c>
      <c r="N928" s="41"/>
      <c r="O928" s="43" t="s">
        <v>886</v>
      </c>
    </row>
    <row r="929" spans="7:15" x14ac:dyDescent="0.25">
      <c r="G929" s="25" t="s">
        <v>73</v>
      </c>
      <c r="H929" s="16">
        <v>30</v>
      </c>
      <c r="I929" s="42">
        <v>11</v>
      </c>
      <c r="J929" s="41">
        <v>18</v>
      </c>
      <c r="K929" s="43">
        <v>5</v>
      </c>
      <c r="L929" s="41"/>
      <c r="M929" s="42"/>
      <c r="N929" s="41"/>
      <c r="O929" s="43" t="s">
        <v>886</v>
      </c>
    </row>
    <row r="930" spans="7:15" x14ac:dyDescent="0.25">
      <c r="G930" s="25" t="s">
        <v>73</v>
      </c>
      <c r="H930" s="16">
        <v>31</v>
      </c>
      <c r="I930" s="42">
        <v>0</v>
      </c>
      <c r="J930" s="41">
        <v>10</v>
      </c>
      <c r="K930" s="43">
        <v>13</v>
      </c>
      <c r="L930" s="41"/>
      <c r="M930" s="42"/>
      <c r="N930" s="41"/>
      <c r="O930" s="43" t="s">
        <v>887</v>
      </c>
    </row>
    <row r="931" spans="7:15" x14ac:dyDescent="0.25">
      <c r="G931" s="25" t="s">
        <v>73</v>
      </c>
      <c r="H931" s="16">
        <v>32</v>
      </c>
      <c r="I931" s="42">
        <v>0</v>
      </c>
      <c r="J931" s="41">
        <v>12</v>
      </c>
      <c r="K931" s="43">
        <v>11</v>
      </c>
      <c r="L931" s="41"/>
      <c r="M931" s="42"/>
      <c r="N931" s="41"/>
      <c r="O931" s="43" t="s">
        <v>886</v>
      </c>
    </row>
    <row r="932" spans="7:15" x14ac:dyDescent="0.25">
      <c r="G932" s="25" t="s">
        <v>73</v>
      </c>
      <c r="H932" s="16">
        <v>33</v>
      </c>
      <c r="I932" s="42">
        <v>8</v>
      </c>
      <c r="J932" s="41">
        <v>15</v>
      </c>
      <c r="K932" s="43">
        <v>8</v>
      </c>
      <c r="L932" s="41"/>
      <c r="M932" s="42"/>
      <c r="N932" s="41" t="s">
        <v>896</v>
      </c>
      <c r="O932" s="43" t="s">
        <v>886</v>
      </c>
    </row>
    <row r="933" spans="7:15" x14ac:dyDescent="0.25">
      <c r="G933" s="25" t="s">
        <v>73</v>
      </c>
      <c r="H933" s="16">
        <v>34</v>
      </c>
      <c r="I933" s="42">
        <v>6</v>
      </c>
      <c r="J933" s="41">
        <v>16</v>
      </c>
      <c r="K933" s="43">
        <v>7</v>
      </c>
      <c r="L933" s="41"/>
      <c r="M933" s="42"/>
      <c r="N933" s="41"/>
      <c r="O933" s="43" t="s">
        <v>886</v>
      </c>
    </row>
    <row r="934" spans="7:15" x14ac:dyDescent="0.25">
      <c r="G934" s="25" t="s">
        <v>73</v>
      </c>
      <c r="H934" s="16">
        <v>35</v>
      </c>
      <c r="I934" s="42">
        <v>10</v>
      </c>
      <c r="J934" s="41">
        <v>17</v>
      </c>
      <c r="K934" s="43">
        <v>6</v>
      </c>
      <c r="L934" s="41"/>
      <c r="M934" s="42"/>
      <c r="N934" s="41"/>
      <c r="O934" s="43" t="s">
        <v>886</v>
      </c>
    </row>
    <row r="935" spans="7:15" x14ac:dyDescent="0.25">
      <c r="G935" s="25" t="s">
        <v>73</v>
      </c>
      <c r="H935" s="16">
        <v>36</v>
      </c>
      <c r="I935" s="42">
        <v>1</v>
      </c>
      <c r="J935" s="41">
        <v>6</v>
      </c>
      <c r="K935" s="43">
        <v>17</v>
      </c>
      <c r="L935" s="41"/>
      <c r="M935" s="42"/>
      <c r="N935" s="41"/>
      <c r="O935" s="43" t="s">
        <v>887</v>
      </c>
    </row>
    <row r="936" spans="7:15" x14ac:dyDescent="0.25">
      <c r="G936" s="25" t="s">
        <v>73</v>
      </c>
      <c r="H936" s="16">
        <v>37</v>
      </c>
      <c r="I936" s="42">
        <v>1</v>
      </c>
      <c r="J936" s="41">
        <v>4</v>
      </c>
      <c r="K936" s="43">
        <v>19</v>
      </c>
      <c r="L936" s="41"/>
      <c r="M936" s="42"/>
      <c r="N936" s="41"/>
      <c r="O936" s="43" t="s">
        <v>887</v>
      </c>
    </row>
    <row r="937" spans="7:15" x14ac:dyDescent="0.25">
      <c r="G937" s="25" t="s">
        <v>73</v>
      </c>
      <c r="H937" s="16">
        <v>38</v>
      </c>
      <c r="I937" s="42">
        <v>9</v>
      </c>
      <c r="J937" s="41">
        <v>19</v>
      </c>
      <c r="K937" s="43">
        <v>6</v>
      </c>
      <c r="L937" s="41" t="s">
        <v>896</v>
      </c>
      <c r="M937" s="42" t="s">
        <v>886</v>
      </c>
      <c r="N937" s="41"/>
      <c r="O937" s="43" t="s">
        <v>887</v>
      </c>
    </row>
    <row r="938" spans="7:15" x14ac:dyDescent="0.25">
      <c r="G938" s="25" t="s">
        <v>73</v>
      </c>
      <c r="H938" s="16">
        <v>39</v>
      </c>
      <c r="I938" s="42">
        <v>2</v>
      </c>
      <c r="J938" s="41">
        <v>7</v>
      </c>
      <c r="K938" s="43">
        <v>16</v>
      </c>
      <c r="L938" s="41"/>
      <c r="M938" s="42"/>
      <c r="N938" s="41"/>
      <c r="O938" s="43" t="s">
        <v>886</v>
      </c>
    </row>
    <row r="939" spans="7:15" x14ac:dyDescent="0.25">
      <c r="G939" s="25" t="s">
        <v>73</v>
      </c>
      <c r="H939" s="16">
        <v>40</v>
      </c>
      <c r="I939" s="42">
        <v>11</v>
      </c>
      <c r="J939" s="41">
        <v>22</v>
      </c>
      <c r="K939" s="43">
        <v>3</v>
      </c>
      <c r="L939" s="41"/>
      <c r="M939" s="42" t="s">
        <v>886</v>
      </c>
      <c r="N939" s="41"/>
      <c r="O939" s="43" t="s">
        <v>886</v>
      </c>
    </row>
    <row r="940" spans="7:15" x14ac:dyDescent="0.25">
      <c r="G940" s="25" t="s">
        <v>73</v>
      </c>
      <c r="H940" s="16">
        <v>41</v>
      </c>
      <c r="I940" s="42">
        <v>4</v>
      </c>
      <c r="J940" s="41">
        <v>13</v>
      </c>
      <c r="K940" s="43">
        <v>10</v>
      </c>
      <c r="L940" s="41"/>
      <c r="M940" s="42"/>
      <c r="N940" s="41"/>
      <c r="O940" s="43" t="s">
        <v>887</v>
      </c>
    </row>
    <row r="941" spans="7:15" x14ac:dyDescent="0.25">
      <c r="G941" s="25" t="s">
        <v>73</v>
      </c>
      <c r="H941" s="16">
        <v>42</v>
      </c>
      <c r="I941" s="42">
        <v>2</v>
      </c>
      <c r="J941" s="41">
        <v>15</v>
      </c>
      <c r="K941" s="43">
        <v>9</v>
      </c>
      <c r="L941" s="41"/>
      <c r="M941" s="42" t="s">
        <v>886</v>
      </c>
      <c r="N941" s="41"/>
      <c r="O941" s="43" t="s">
        <v>887</v>
      </c>
    </row>
    <row r="942" spans="7:15" x14ac:dyDescent="0.25">
      <c r="G942" s="25" t="s">
        <v>73</v>
      </c>
      <c r="H942" s="16">
        <v>43</v>
      </c>
      <c r="I942" s="42">
        <v>3</v>
      </c>
      <c r="J942" s="41">
        <v>19</v>
      </c>
      <c r="K942" s="43">
        <v>5</v>
      </c>
      <c r="L942" s="41"/>
      <c r="M942" s="42" t="s">
        <v>886</v>
      </c>
      <c r="N942" s="41" t="s">
        <v>896</v>
      </c>
      <c r="O942" s="43" t="s">
        <v>886</v>
      </c>
    </row>
    <row r="943" spans="7:15" x14ac:dyDescent="0.25">
      <c r="G943" s="25" t="s">
        <v>73</v>
      </c>
      <c r="H943" s="16">
        <v>44</v>
      </c>
      <c r="I943" s="42">
        <v>4</v>
      </c>
      <c r="J943" s="41">
        <v>16</v>
      </c>
      <c r="K943" s="43">
        <v>7</v>
      </c>
      <c r="L943" s="41"/>
      <c r="M943" s="42"/>
      <c r="N943" s="41"/>
      <c r="O943" s="43" t="s">
        <v>887</v>
      </c>
    </row>
    <row r="944" spans="7:15" x14ac:dyDescent="0.25">
      <c r="G944" s="25" t="s">
        <v>73</v>
      </c>
      <c r="H944" s="16">
        <v>45</v>
      </c>
      <c r="I944" s="42">
        <v>2</v>
      </c>
      <c r="J944" s="41">
        <v>21</v>
      </c>
      <c r="K944" s="43">
        <v>3</v>
      </c>
      <c r="L944" s="41"/>
      <c r="M944" s="42" t="s">
        <v>886</v>
      </c>
      <c r="N944" s="41"/>
      <c r="O944" s="43" t="s">
        <v>886</v>
      </c>
    </row>
    <row r="945" spans="7:15" x14ac:dyDescent="0.25">
      <c r="G945" s="25" t="s">
        <v>73</v>
      </c>
      <c r="H945" s="16">
        <v>46</v>
      </c>
      <c r="I945" s="42">
        <v>2</v>
      </c>
      <c r="J945" s="41">
        <v>11</v>
      </c>
      <c r="K945" s="43">
        <v>13</v>
      </c>
      <c r="L945" s="41"/>
      <c r="M945" s="42" t="s">
        <v>886</v>
      </c>
      <c r="N945" s="41"/>
      <c r="O945" s="43" t="s">
        <v>886</v>
      </c>
    </row>
    <row r="946" spans="7:15" x14ac:dyDescent="0.25">
      <c r="G946" s="25" t="s">
        <v>73</v>
      </c>
      <c r="H946" s="16">
        <v>47</v>
      </c>
      <c r="I946" s="42">
        <v>1</v>
      </c>
      <c r="J946" s="41">
        <v>12</v>
      </c>
      <c r="K946" s="43">
        <v>12</v>
      </c>
      <c r="L946" s="41"/>
      <c r="M946" s="42" t="s">
        <v>886</v>
      </c>
      <c r="N946" s="41"/>
      <c r="O946" s="43" t="s">
        <v>887</v>
      </c>
    </row>
    <row r="947" spans="7:15" x14ac:dyDescent="0.25">
      <c r="G947" s="25" t="s">
        <v>73</v>
      </c>
      <c r="H947" s="16">
        <v>48</v>
      </c>
      <c r="I947" s="42">
        <v>1</v>
      </c>
      <c r="J947" s="41">
        <v>10</v>
      </c>
      <c r="K947" s="43">
        <v>14</v>
      </c>
      <c r="L947" s="41"/>
      <c r="M947" s="42" t="s">
        <v>886</v>
      </c>
      <c r="N947" s="41"/>
      <c r="O947" s="43" t="s">
        <v>887</v>
      </c>
    </row>
    <row r="948" spans="7:15" x14ac:dyDescent="0.25">
      <c r="G948" s="25" t="s">
        <v>73</v>
      </c>
      <c r="H948" s="16">
        <v>49</v>
      </c>
      <c r="I948" s="42">
        <v>6</v>
      </c>
      <c r="J948" s="41">
        <v>18</v>
      </c>
      <c r="K948" s="43">
        <v>5</v>
      </c>
      <c r="L948" s="41"/>
      <c r="M948" s="42"/>
      <c r="N948" s="41"/>
      <c r="O948" s="43" t="s">
        <v>886</v>
      </c>
    </row>
    <row r="949" spans="7:15" x14ac:dyDescent="0.25">
      <c r="G949" s="25" t="s">
        <v>73</v>
      </c>
      <c r="H949" s="16">
        <v>50</v>
      </c>
      <c r="I949" s="42">
        <v>0</v>
      </c>
      <c r="J949" s="41">
        <v>8</v>
      </c>
      <c r="K949" s="43">
        <v>15</v>
      </c>
      <c r="L949" s="41"/>
      <c r="M949" s="42" t="s">
        <v>886</v>
      </c>
      <c r="N949" s="41"/>
      <c r="O949" s="43" t="s">
        <v>887</v>
      </c>
    </row>
    <row r="950" spans="7:15" x14ac:dyDescent="0.25">
      <c r="G950" s="25" t="s">
        <v>73</v>
      </c>
      <c r="H950" s="16">
        <v>51</v>
      </c>
      <c r="I950" s="42">
        <v>2</v>
      </c>
      <c r="J950" s="41">
        <v>12</v>
      </c>
      <c r="K950" s="43">
        <v>10</v>
      </c>
      <c r="L950" s="41"/>
      <c r="M950" s="42"/>
      <c r="N950" s="41"/>
      <c r="O950" s="43" t="s">
        <v>887</v>
      </c>
    </row>
    <row r="951" spans="7:15" x14ac:dyDescent="0.25">
      <c r="G951" s="25" t="s">
        <v>73</v>
      </c>
      <c r="H951" s="16">
        <v>52</v>
      </c>
      <c r="I951" s="42">
        <v>0</v>
      </c>
      <c r="J951" s="41">
        <v>10</v>
      </c>
      <c r="K951" s="43">
        <v>12</v>
      </c>
      <c r="L951" s="41"/>
      <c r="M951" s="42"/>
      <c r="N951" s="41"/>
      <c r="O951" s="43" t="s">
        <v>887</v>
      </c>
    </row>
    <row r="952" spans="7:15" x14ac:dyDescent="0.25">
      <c r="G952" s="25" t="s">
        <v>73</v>
      </c>
      <c r="H952" s="16">
        <v>53</v>
      </c>
      <c r="I952" s="42">
        <v>1</v>
      </c>
      <c r="J952" s="41">
        <v>9</v>
      </c>
      <c r="K952" s="43">
        <v>13</v>
      </c>
      <c r="L952" s="41"/>
      <c r="M952" s="42"/>
      <c r="N952" s="41"/>
      <c r="O952" s="43" t="s">
        <v>886</v>
      </c>
    </row>
    <row r="953" spans="7:15" x14ac:dyDescent="0.25">
      <c r="G953" s="25" t="s">
        <v>73</v>
      </c>
      <c r="H953" s="16">
        <v>54</v>
      </c>
      <c r="I953" s="42">
        <v>3</v>
      </c>
      <c r="J953" s="41">
        <v>17</v>
      </c>
      <c r="K953" s="43">
        <v>6</v>
      </c>
      <c r="L953" s="41"/>
      <c r="M953" s="42"/>
      <c r="N953" s="41"/>
      <c r="O953" s="43" t="s">
        <v>887</v>
      </c>
    </row>
    <row r="954" spans="7:15" x14ac:dyDescent="0.25">
      <c r="G954" s="25" t="s">
        <v>73</v>
      </c>
      <c r="H954" s="16">
        <v>55</v>
      </c>
      <c r="I954" s="42">
        <v>0</v>
      </c>
      <c r="J954" s="41">
        <v>11</v>
      </c>
      <c r="K954" s="43">
        <v>11</v>
      </c>
      <c r="L954" s="41"/>
      <c r="M954" s="42"/>
      <c r="N954" s="41"/>
      <c r="O954" s="43" t="s">
        <v>887</v>
      </c>
    </row>
    <row r="955" spans="7:15" x14ac:dyDescent="0.25">
      <c r="G955" s="25" t="s">
        <v>73</v>
      </c>
      <c r="H955" s="16">
        <v>56</v>
      </c>
      <c r="I955" s="42">
        <v>0</v>
      </c>
      <c r="J955" s="41">
        <v>6</v>
      </c>
      <c r="K955" s="43">
        <v>17</v>
      </c>
      <c r="L955" s="41"/>
      <c r="M955" s="42"/>
      <c r="N955" s="41"/>
      <c r="O955" s="43" t="s">
        <v>887</v>
      </c>
    </row>
    <row r="956" spans="7:15" x14ac:dyDescent="0.25">
      <c r="G956" s="25" t="s">
        <v>73</v>
      </c>
      <c r="H956" s="16">
        <v>57</v>
      </c>
      <c r="I956" s="42">
        <v>0</v>
      </c>
      <c r="J956" s="41">
        <v>7</v>
      </c>
      <c r="K956" s="43">
        <v>16</v>
      </c>
      <c r="L956" s="41"/>
      <c r="M956" s="42"/>
      <c r="N956" s="41"/>
      <c r="O956" s="43" t="s">
        <v>886</v>
      </c>
    </row>
    <row r="957" spans="7:15" x14ac:dyDescent="0.25">
      <c r="G957" s="25" t="s">
        <v>73</v>
      </c>
      <c r="H957" s="16">
        <v>58</v>
      </c>
      <c r="I957" s="42">
        <v>9</v>
      </c>
      <c r="J957" s="41">
        <v>18</v>
      </c>
      <c r="K957" s="43">
        <v>6</v>
      </c>
      <c r="L957" s="41" t="s">
        <v>896</v>
      </c>
      <c r="M957" s="42" t="s">
        <v>886</v>
      </c>
      <c r="N957" s="41"/>
      <c r="O957" s="43" t="s">
        <v>886</v>
      </c>
    </row>
    <row r="958" spans="7:15" x14ac:dyDescent="0.25">
      <c r="G958" s="25" t="s">
        <v>73</v>
      </c>
      <c r="H958" s="16">
        <v>59</v>
      </c>
      <c r="I958" s="42">
        <v>9</v>
      </c>
      <c r="J958" s="41">
        <v>19</v>
      </c>
      <c r="K958" s="43">
        <v>4</v>
      </c>
      <c r="L958" s="41"/>
      <c r="M958" s="42"/>
      <c r="N958" s="41"/>
      <c r="O958" s="43" t="s">
        <v>886</v>
      </c>
    </row>
    <row r="959" spans="7:15" x14ac:dyDescent="0.25">
      <c r="G959" s="25" t="s">
        <v>73</v>
      </c>
      <c r="H959" s="16">
        <v>60</v>
      </c>
      <c r="I959" s="42">
        <v>6</v>
      </c>
      <c r="J959" s="41">
        <v>14</v>
      </c>
      <c r="K959" s="43">
        <v>9</v>
      </c>
      <c r="L959" s="41"/>
      <c r="M959" s="42"/>
      <c r="N959" s="41"/>
      <c r="O959" s="43" t="s">
        <v>887</v>
      </c>
    </row>
    <row r="960" spans="7:15" x14ac:dyDescent="0.25">
      <c r="G960" s="25" t="s">
        <v>73</v>
      </c>
      <c r="H960" s="16">
        <v>61</v>
      </c>
      <c r="I960" s="42">
        <v>6</v>
      </c>
      <c r="J960" s="41">
        <v>15</v>
      </c>
      <c r="K960" s="43">
        <v>8</v>
      </c>
      <c r="L960" s="41"/>
      <c r="M960" s="42"/>
      <c r="N960" s="41"/>
      <c r="O960" s="43" t="s">
        <v>887</v>
      </c>
    </row>
    <row r="961" spans="7:15" x14ac:dyDescent="0.25">
      <c r="G961" s="25" t="s">
        <v>73</v>
      </c>
      <c r="H961" s="16">
        <v>62</v>
      </c>
      <c r="I961" s="42">
        <v>7</v>
      </c>
      <c r="J961" s="41">
        <v>16</v>
      </c>
      <c r="K961" s="43">
        <v>7</v>
      </c>
      <c r="L961" s="41"/>
      <c r="M961" s="42"/>
      <c r="N961" s="41"/>
      <c r="O961" s="43" t="s">
        <v>887</v>
      </c>
    </row>
    <row r="962" spans="7:15" x14ac:dyDescent="0.25">
      <c r="G962" s="25" t="s">
        <v>73</v>
      </c>
      <c r="H962" s="16">
        <v>63</v>
      </c>
      <c r="I962" s="42">
        <v>0</v>
      </c>
      <c r="J962" s="41">
        <v>10</v>
      </c>
      <c r="K962" s="43">
        <v>13</v>
      </c>
      <c r="L962" s="41"/>
      <c r="M962" s="42"/>
      <c r="N962" s="41"/>
      <c r="O962" s="43" t="s">
        <v>887</v>
      </c>
    </row>
    <row r="963" spans="7:15" x14ac:dyDescent="0.25">
      <c r="G963" s="25" t="s">
        <v>73</v>
      </c>
      <c r="H963" s="16">
        <v>64</v>
      </c>
      <c r="I963" s="42">
        <v>0</v>
      </c>
      <c r="J963" s="41">
        <v>9</v>
      </c>
      <c r="K963" s="43">
        <v>14</v>
      </c>
      <c r="L963" s="41"/>
      <c r="M963" s="42"/>
      <c r="N963" s="41"/>
      <c r="O963" s="43" t="s">
        <v>887</v>
      </c>
    </row>
    <row r="964" spans="7:15" x14ac:dyDescent="0.25">
      <c r="G964" s="25" t="s">
        <v>73</v>
      </c>
      <c r="H964" s="16">
        <v>65</v>
      </c>
      <c r="I964" s="42">
        <v>0</v>
      </c>
      <c r="J964" s="41">
        <v>6</v>
      </c>
      <c r="K964" s="43">
        <v>17</v>
      </c>
      <c r="L964" s="41"/>
      <c r="M964" s="42"/>
      <c r="N964" s="41"/>
      <c r="O964" s="43" t="s">
        <v>887</v>
      </c>
    </row>
    <row r="965" spans="7:15" x14ac:dyDescent="0.25">
      <c r="G965" s="25" t="s">
        <v>73</v>
      </c>
      <c r="H965" s="16">
        <v>66</v>
      </c>
      <c r="I965" s="42">
        <v>4</v>
      </c>
      <c r="J965" s="41">
        <v>13</v>
      </c>
      <c r="K965" s="43">
        <v>10</v>
      </c>
      <c r="L965" s="41"/>
      <c r="M965" s="42"/>
      <c r="N965" s="41"/>
      <c r="O965" s="43" t="s">
        <v>887</v>
      </c>
    </row>
    <row r="966" spans="7:15" x14ac:dyDescent="0.25">
      <c r="G966" s="25" t="s">
        <v>73</v>
      </c>
      <c r="H966" s="16">
        <v>67</v>
      </c>
      <c r="I966" s="42">
        <v>5</v>
      </c>
      <c r="J966" s="41">
        <v>13</v>
      </c>
      <c r="K966" s="43">
        <v>10</v>
      </c>
      <c r="L966" s="41"/>
      <c r="M966" s="42"/>
      <c r="N966" s="41"/>
      <c r="O966" s="43" t="s">
        <v>887</v>
      </c>
    </row>
    <row r="967" spans="7:15" x14ac:dyDescent="0.25">
      <c r="G967" s="25" t="s">
        <v>73</v>
      </c>
      <c r="H967" s="16">
        <v>68</v>
      </c>
      <c r="I967" s="42">
        <v>0</v>
      </c>
      <c r="J967" s="41">
        <v>3</v>
      </c>
      <c r="K967" s="43">
        <v>20</v>
      </c>
      <c r="L967" s="41"/>
      <c r="M967" s="42"/>
      <c r="N967" s="41"/>
      <c r="O967" s="43" t="s">
        <v>887</v>
      </c>
    </row>
    <row r="968" spans="7:15" x14ac:dyDescent="0.25">
      <c r="G968" s="25" t="s">
        <v>73</v>
      </c>
      <c r="H968" s="16">
        <v>69</v>
      </c>
      <c r="I968" s="42">
        <v>14</v>
      </c>
      <c r="J968" s="41">
        <v>22</v>
      </c>
      <c r="K968" s="43">
        <v>2</v>
      </c>
      <c r="L968" s="41" t="s">
        <v>896</v>
      </c>
      <c r="M968" s="42" t="s">
        <v>886</v>
      </c>
      <c r="N968" s="41" t="s">
        <v>896</v>
      </c>
      <c r="O968" s="43" t="s">
        <v>886</v>
      </c>
    </row>
    <row r="969" spans="7:15" x14ac:dyDescent="0.25">
      <c r="G969" s="25" t="s">
        <v>73</v>
      </c>
      <c r="H969" s="16">
        <v>70</v>
      </c>
      <c r="I969" s="42">
        <v>2</v>
      </c>
      <c r="J969" s="41">
        <v>11</v>
      </c>
      <c r="K969" s="43">
        <v>12</v>
      </c>
      <c r="L969" s="41"/>
      <c r="M969" s="42"/>
      <c r="N969" s="41"/>
      <c r="O969" s="43" t="s">
        <v>887</v>
      </c>
    </row>
    <row r="970" spans="7:15" x14ac:dyDescent="0.25">
      <c r="G970" s="25" t="s">
        <v>73</v>
      </c>
      <c r="H970" s="16">
        <v>71</v>
      </c>
      <c r="I970" s="42">
        <v>9</v>
      </c>
      <c r="J970" s="41">
        <v>20</v>
      </c>
      <c r="K970" s="43">
        <v>4</v>
      </c>
      <c r="L970" s="41" t="s">
        <v>896</v>
      </c>
      <c r="M970" s="42" t="s">
        <v>886</v>
      </c>
      <c r="N970" s="41"/>
      <c r="O970" s="43" t="s">
        <v>886</v>
      </c>
    </row>
    <row r="971" spans="7:15" x14ac:dyDescent="0.25">
      <c r="G971" s="25" t="s">
        <v>73</v>
      </c>
      <c r="H971" s="16">
        <v>72</v>
      </c>
      <c r="I971" s="42">
        <v>4</v>
      </c>
      <c r="J971" s="41">
        <v>11</v>
      </c>
      <c r="K971" s="43">
        <v>12</v>
      </c>
      <c r="L971" s="41"/>
      <c r="M971" s="42"/>
      <c r="N971" s="41"/>
      <c r="O971" s="43" t="s">
        <v>886</v>
      </c>
    </row>
    <row r="972" spans="7:15" x14ac:dyDescent="0.25">
      <c r="G972" s="25" t="s">
        <v>73</v>
      </c>
      <c r="H972" s="16">
        <v>73</v>
      </c>
      <c r="I972" s="42">
        <v>7</v>
      </c>
      <c r="J972" s="41">
        <v>15</v>
      </c>
      <c r="K972" s="43">
        <v>8</v>
      </c>
      <c r="L972" s="41"/>
      <c r="M972" s="42"/>
      <c r="N972" s="41"/>
      <c r="O972" s="43" t="s">
        <v>886</v>
      </c>
    </row>
    <row r="973" spans="7:15" x14ac:dyDescent="0.25">
      <c r="G973" s="25" t="s">
        <v>73</v>
      </c>
      <c r="H973" s="16">
        <v>74</v>
      </c>
      <c r="I973" s="42">
        <v>10</v>
      </c>
      <c r="J973" s="41">
        <v>20</v>
      </c>
      <c r="K973" s="43">
        <v>3</v>
      </c>
      <c r="L973" s="41"/>
      <c r="M973" s="42"/>
      <c r="N973" s="41"/>
      <c r="O973" s="43" t="s">
        <v>887</v>
      </c>
    </row>
    <row r="974" spans="7:15" x14ac:dyDescent="0.25">
      <c r="G974" s="25" t="s">
        <v>73</v>
      </c>
      <c r="H974" s="16">
        <v>75</v>
      </c>
      <c r="I974" s="42">
        <v>4</v>
      </c>
      <c r="J974" s="41">
        <v>14</v>
      </c>
      <c r="K974" s="43">
        <v>9</v>
      </c>
      <c r="L974" s="41"/>
      <c r="M974" s="42"/>
      <c r="N974" s="41"/>
      <c r="O974" s="43" t="s">
        <v>886</v>
      </c>
    </row>
    <row r="975" spans="7:15" x14ac:dyDescent="0.25">
      <c r="G975" s="25" t="s">
        <v>73</v>
      </c>
      <c r="H975" s="16">
        <v>76</v>
      </c>
      <c r="I975" s="42">
        <v>3</v>
      </c>
      <c r="J975" s="41">
        <v>12</v>
      </c>
      <c r="K975" s="43">
        <v>11</v>
      </c>
      <c r="L975" s="41"/>
      <c r="M975" s="42"/>
      <c r="N975" s="41"/>
      <c r="O975" s="43" t="s">
        <v>887</v>
      </c>
    </row>
    <row r="976" spans="7:15" x14ac:dyDescent="0.25">
      <c r="G976" s="25" t="s">
        <v>73</v>
      </c>
      <c r="H976" s="16">
        <v>77</v>
      </c>
      <c r="I976" s="42">
        <v>3</v>
      </c>
      <c r="J976" s="41">
        <v>14</v>
      </c>
      <c r="K976" s="43">
        <v>9</v>
      </c>
      <c r="L976" s="41"/>
      <c r="M976" s="42"/>
      <c r="N976" s="41"/>
      <c r="O976" s="43" t="s">
        <v>886</v>
      </c>
    </row>
    <row r="977" spans="7:15" x14ac:dyDescent="0.25">
      <c r="G977" s="25" t="s">
        <v>73</v>
      </c>
      <c r="H977" s="16">
        <v>78</v>
      </c>
      <c r="I977" s="42">
        <v>3</v>
      </c>
      <c r="J977" s="41">
        <v>12</v>
      </c>
      <c r="K977" s="43">
        <v>11</v>
      </c>
      <c r="L977" s="41"/>
      <c r="M977" s="42"/>
      <c r="N977" s="41"/>
      <c r="O977" s="43" t="s">
        <v>887</v>
      </c>
    </row>
    <row r="978" spans="7:15" x14ac:dyDescent="0.25">
      <c r="G978" s="25" t="s">
        <v>73</v>
      </c>
      <c r="H978" s="16">
        <v>79</v>
      </c>
      <c r="I978" s="42">
        <v>1</v>
      </c>
      <c r="J978" s="41">
        <v>7</v>
      </c>
      <c r="K978" s="43">
        <v>16</v>
      </c>
      <c r="L978" s="41"/>
      <c r="M978" s="42"/>
      <c r="N978" s="41"/>
      <c r="O978" s="43" t="s">
        <v>886</v>
      </c>
    </row>
    <row r="979" spans="7:15" x14ac:dyDescent="0.25">
      <c r="G979" s="25" t="s">
        <v>73</v>
      </c>
      <c r="H979" s="16">
        <v>80</v>
      </c>
      <c r="I979" s="42">
        <v>1</v>
      </c>
      <c r="J979" s="41">
        <v>7</v>
      </c>
      <c r="K979" s="43">
        <v>16</v>
      </c>
      <c r="L979" s="41"/>
      <c r="M979" s="42"/>
      <c r="N979" s="41"/>
      <c r="O979" s="43" t="s">
        <v>887</v>
      </c>
    </row>
    <row r="980" spans="7:15" x14ac:dyDescent="0.25">
      <c r="G980" s="25" t="s">
        <v>73</v>
      </c>
      <c r="H980" s="16">
        <v>81</v>
      </c>
      <c r="I980" s="42">
        <v>8</v>
      </c>
      <c r="J980" s="41">
        <v>17</v>
      </c>
      <c r="K980" s="43">
        <v>7</v>
      </c>
      <c r="L980" s="41" t="s">
        <v>896</v>
      </c>
      <c r="M980" s="42" t="s">
        <v>886</v>
      </c>
      <c r="N980" s="41"/>
      <c r="O980" s="43" t="s">
        <v>887</v>
      </c>
    </row>
    <row r="981" spans="7:15" x14ac:dyDescent="0.25">
      <c r="G981" s="25" t="s">
        <v>73</v>
      </c>
      <c r="H981" s="16">
        <v>82</v>
      </c>
      <c r="I981" s="42">
        <v>4</v>
      </c>
      <c r="J981" s="41">
        <v>9</v>
      </c>
      <c r="K981" s="43">
        <v>14</v>
      </c>
      <c r="L981" s="41"/>
      <c r="M981" s="42"/>
      <c r="N981" s="41"/>
      <c r="O981" s="43" t="s">
        <v>887</v>
      </c>
    </row>
    <row r="982" spans="7:15" x14ac:dyDescent="0.25">
      <c r="G982" s="25" t="s">
        <v>73</v>
      </c>
      <c r="H982" s="16">
        <v>83</v>
      </c>
      <c r="I982" s="42">
        <v>7</v>
      </c>
      <c r="J982" s="41">
        <v>16</v>
      </c>
      <c r="K982" s="43">
        <v>8</v>
      </c>
      <c r="L982" s="41"/>
      <c r="M982" s="42" t="s">
        <v>886</v>
      </c>
      <c r="N982" s="41"/>
      <c r="O982" s="43" t="s">
        <v>887</v>
      </c>
    </row>
    <row r="983" spans="7:15" x14ac:dyDescent="0.25">
      <c r="G983" s="25" t="s">
        <v>73</v>
      </c>
      <c r="H983" s="16">
        <v>84</v>
      </c>
      <c r="I983" s="42">
        <v>3</v>
      </c>
      <c r="J983" s="41">
        <v>8</v>
      </c>
      <c r="K983" s="43">
        <v>15</v>
      </c>
      <c r="L983" s="41"/>
      <c r="M983" s="42"/>
      <c r="N983" s="41"/>
      <c r="O983" s="43" t="s">
        <v>887</v>
      </c>
    </row>
    <row r="984" spans="7:15" x14ac:dyDescent="0.25">
      <c r="G984" s="25" t="s">
        <v>73</v>
      </c>
      <c r="H984" s="16">
        <v>85</v>
      </c>
      <c r="I984" s="42">
        <v>6</v>
      </c>
      <c r="J984" s="41">
        <v>16</v>
      </c>
      <c r="K984" s="43">
        <v>8</v>
      </c>
      <c r="L984" s="41"/>
      <c r="M984" s="42" t="s">
        <v>886</v>
      </c>
      <c r="N984" s="41"/>
      <c r="O984" s="43" t="s">
        <v>886</v>
      </c>
    </row>
    <row r="985" spans="7:15" x14ac:dyDescent="0.25">
      <c r="G985" s="25" t="s">
        <v>73</v>
      </c>
      <c r="H985" s="16">
        <v>86</v>
      </c>
      <c r="I985" s="42">
        <v>6</v>
      </c>
      <c r="J985" s="41">
        <v>14</v>
      </c>
      <c r="K985" s="43">
        <v>10</v>
      </c>
      <c r="L985" s="41" t="s">
        <v>896</v>
      </c>
      <c r="M985" s="42" t="s">
        <v>886</v>
      </c>
      <c r="N985" s="41"/>
      <c r="O985" s="43" t="s">
        <v>886</v>
      </c>
    </row>
    <row r="986" spans="7:15" x14ac:dyDescent="0.25">
      <c r="G986" s="25" t="s">
        <v>73</v>
      </c>
      <c r="H986" s="16">
        <v>87</v>
      </c>
      <c r="I986" s="42">
        <v>5</v>
      </c>
      <c r="J986" s="41">
        <v>15</v>
      </c>
      <c r="K986" s="43">
        <v>8</v>
      </c>
      <c r="L986" s="41"/>
      <c r="M986" s="42"/>
      <c r="N986" s="41"/>
      <c r="O986" s="43" t="s">
        <v>886</v>
      </c>
    </row>
    <row r="987" spans="7:15" x14ac:dyDescent="0.25">
      <c r="G987" s="25" t="s">
        <v>73</v>
      </c>
      <c r="H987" s="16">
        <v>88</v>
      </c>
      <c r="I987" s="42">
        <v>0</v>
      </c>
      <c r="J987" s="41">
        <v>6</v>
      </c>
      <c r="K987" s="43">
        <v>17</v>
      </c>
      <c r="L987" s="41"/>
      <c r="M987" s="42"/>
      <c r="N987" s="41"/>
      <c r="O987" s="43" t="s">
        <v>886</v>
      </c>
    </row>
    <row r="988" spans="7:15" x14ac:dyDescent="0.25">
      <c r="G988" s="25" t="s">
        <v>73</v>
      </c>
      <c r="H988" s="16">
        <v>89</v>
      </c>
      <c r="I988" s="42">
        <v>0</v>
      </c>
      <c r="J988" s="41">
        <v>5</v>
      </c>
      <c r="K988" s="43">
        <v>18</v>
      </c>
      <c r="L988" s="41"/>
      <c r="M988" s="42"/>
      <c r="N988" s="41"/>
      <c r="O988" s="43" t="s">
        <v>887</v>
      </c>
    </row>
    <row r="989" spans="7:15" x14ac:dyDescent="0.25">
      <c r="G989" s="25" t="s">
        <v>73</v>
      </c>
      <c r="H989" s="16">
        <v>90</v>
      </c>
      <c r="I989" s="42">
        <v>2</v>
      </c>
      <c r="J989" s="41">
        <v>9</v>
      </c>
      <c r="K989" s="43">
        <v>14</v>
      </c>
      <c r="L989" s="41"/>
      <c r="M989" s="42"/>
      <c r="N989" s="41"/>
      <c r="O989" s="43" t="s">
        <v>887</v>
      </c>
    </row>
    <row r="990" spans="7:15" x14ac:dyDescent="0.25">
      <c r="G990" s="25" t="s">
        <v>73</v>
      </c>
      <c r="H990" s="16">
        <v>91</v>
      </c>
      <c r="I990" s="42">
        <v>0</v>
      </c>
      <c r="J990" s="41">
        <v>4</v>
      </c>
      <c r="K990" s="43">
        <v>19</v>
      </c>
      <c r="L990" s="41"/>
      <c r="M990" s="42"/>
      <c r="N990" s="41"/>
      <c r="O990" s="43" t="s">
        <v>887</v>
      </c>
    </row>
    <row r="991" spans="7:15" x14ac:dyDescent="0.25">
      <c r="G991" s="25" t="s">
        <v>73</v>
      </c>
      <c r="H991" s="16">
        <v>92</v>
      </c>
      <c r="I991" s="42">
        <v>0</v>
      </c>
      <c r="J991" s="41">
        <v>7</v>
      </c>
      <c r="K991" s="43">
        <v>16</v>
      </c>
      <c r="L991" s="41"/>
      <c r="M991" s="42"/>
      <c r="N991" s="41"/>
      <c r="O991" s="43" t="s">
        <v>887</v>
      </c>
    </row>
    <row r="992" spans="7:15" x14ac:dyDescent="0.25">
      <c r="G992" s="25" t="s">
        <v>73</v>
      </c>
      <c r="H992" s="16">
        <v>93</v>
      </c>
      <c r="I992" s="42">
        <v>1</v>
      </c>
      <c r="J992" s="41">
        <v>8</v>
      </c>
      <c r="K992" s="43">
        <v>15</v>
      </c>
      <c r="L992" s="41"/>
      <c r="M992" s="42"/>
      <c r="N992" s="41"/>
      <c r="O992" s="43" t="s">
        <v>887</v>
      </c>
    </row>
    <row r="993" spans="7:15" x14ac:dyDescent="0.25">
      <c r="G993" s="25" t="s">
        <v>73</v>
      </c>
      <c r="H993" s="16">
        <v>94</v>
      </c>
      <c r="I993" s="42">
        <v>0</v>
      </c>
      <c r="J993" s="41">
        <v>7</v>
      </c>
      <c r="K993" s="43">
        <v>16</v>
      </c>
      <c r="L993" s="41"/>
      <c r="M993" s="42"/>
      <c r="N993" s="41"/>
      <c r="O993" s="43" t="s">
        <v>886</v>
      </c>
    </row>
    <row r="994" spans="7:15" x14ac:dyDescent="0.25">
      <c r="G994" s="25" t="s">
        <v>73</v>
      </c>
      <c r="H994" s="16">
        <v>95</v>
      </c>
      <c r="I994" s="42">
        <v>0</v>
      </c>
      <c r="J994" s="41">
        <v>7</v>
      </c>
      <c r="K994" s="43">
        <v>16</v>
      </c>
      <c r="L994" s="41"/>
      <c r="M994" s="42"/>
      <c r="N994" s="41"/>
      <c r="O994" s="43" t="s">
        <v>886</v>
      </c>
    </row>
    <row r="995" spans="7:15" x14ac:dyDescent="0.25">
      <c r="G995" s="25" t="s">
        <v>73</v>
      </c>
      <c r="H995" s="16">
        <v>96</v>
      </c>
      <c r="I995" s="42">
        <v>6</v>
      </c>
      <c r="J995" s="41">
        <v>15</v>
      </c>
      <c r="K995" s="43">
        <v>9</v>
      </c>
      <c r="L995" s="41" t="s">
        <v>896</v>
      </c>
      <c r="M995" s="42" t="s">
        <v>886</v>
      </c>
      <c r="N995" s="41"/>
      <c r="O995" s="43" t="s">
        <v>886</v>
      </c>
    </row>
    <row r="996" spans="7:15" x14ac:dyDescent="0.25">
      <c r="G996" s="25" t="s">
        <v>73</v>
      </c>
      <c r="H996" s="16">
        <v>97</v>
      </c>
      <c r="I996" s="42">
        <v>0</v>
      </c>
      <c r="J996" s="41">
        <v>4</v>
      </c>
      <c r="K996" s="43">
        <v>19</v>
      </c>
      <c r="L996" s="41"/>
      <c r="M996" s="42"/>
      <c r="N996" s="41"/>
      <c r="O996" s="43" t="s">
        <v>886</v>
      </c>
    </row>
    <row r="997" spans="7:15" x14ac:dyDescent="0.25">
      <c r="G997" s="25" t="s">
        <v>73</v>
      </c>
      <c r="H997" s="16">
        <v>98</v>
      </c>
      <c r="I997" s="42">
        <v>1</v>
      </c>
      <c r="J997" s="41">
        <v>13</v>
      </c>
      <c r="K997" s="43">
        <v>10</v>
      </c>
      <c r="L997" s="41"/>
      <c r="M997" s="42"/>
      <c r="N997" s="41"/>
      <c r="O997" s="43" t="s">
        <v>886</v>
      </c>
    </row>
    <row r="998" spans="7:15" x14ac:dyDescent="0.25">
      <c r="G998" s="25" t="s">
        <v>73</v>
      </c>
      <c r="H998" s="16">
        <v>99</v>
      </c>
      <c r="I998" s="42">
        <v>1</v>
      </c>
      <c r="J998" s="41">
        <v>6</v>
      </c>
      <c r="K998" s="43">
        <v>17</v>
      </c>
      <c r="L998" s="41"/>
      <c r="M998" s="42"/>
      <c r="N998" s="41"/>
      <c r="O998" s="43" t="s">
        <v>886</v>
      </c>
    </row>
    <row r="999" spans="7:15" x14ac:dyDescent="0.25">
      <c r="G999" s="25" t="s">
        <v>73</v>
      </c>
      <c r="H999" s="16">
        <v>100</v>
      </c>
      <c r="I999" s="42">
        <v>1</v>
      </c>
      <c r="J999" s="41">
        <v>11</v>
      </c>
      <c r="K999" s="43">
        <v>12</v>
      </c>
      <c r="L999" s="41"/>
      <c r="M999" s="42"/>
      <c r="N999" s="41"/>
      <c r="O999" s="43" t="s">
        <v>886</v>
      </c>
    </row>
    <row r="1000" spans="7:15" x14ac:dyDescent="0.25">
      <c r="G1000" s="25" t="s">
        <v>73</v>
      </c>
      <c r="H1000" s="16">
        <v>101</v>
      </c>
      <c r="I1000" s="42">
        <v>0</v>
      </c>
      <c r="J1000" s="41">
        <v>5</v>
      </c>
      <c r="K1000" s="43">
        <v>18</v>
      </c>
      <c r="L1000" s="41"/>
      <c r="M1000" s="42"/>
      <c r="N1000" s="41"/>
      <c r="O1000" s="43" t="s">
        <v>886</v>
      </c>
    </row>
    <row r="1001" spans="7:15" x14ac:dyDescent="0.25">
      <c r="G1001" s="25" t="s">
        <v>73</v>
      </c>
      <c r="H1001" s="16">
        <v>102</v>
      </c>
      <c r="I1001" s="42">
        <v>0</v>
      </c>
      <c r="J1001" s="41">
        <v>4</v>
      </c>
      <c r="K1001" s="43">
        <v>19</v>
      </c>
      <c r="L1001" s="41"/>
      <c r="M1001" s="42"/>
      <c r="N1001" s="41"/>
      <c r="O1001" s="43" t="s">
        <v>886</v>
      </c>
    </row>
    <row r="1002" spans="7:15" x14ac:dyDescent="0.25">
      <c r="G1002" s="25" t="s">
        <v>73</v>
      </c>
      <c r="H1002" s="16">
        <v>103</v>
      </c>
      <c r="I1002" s="42">
        <v>9</v>
      </c>
      <c r="J1002" s="41">
        <v>17</v>
      </c>
      <c r="K1002" s="43">
        <v>6</v>
      </c>
      <c r="L1002" s="41"/>
      <c r="M1002" s="42"/>
      <c r="N1002" s="41"/>
      <c r="O1002" s="43" t="s">
        <v>886</v>
      </c>
    </row>
    <row r="1003" spans="7:15" x14ac:dyDescent="0.25">
      <c r="G1003" s="25" t="s">
        <v>73</v>
      </c>
      <c r="H1003" s="16">
        <v>104</v>
      </c>
      <c r="I1003" s="42">
        <v>4</v>
      </c>
      <c r="J1003" s="41">
        <v>15</v>
      </c>
      <c r="K1003" s="43">
        <v>8</v>
      </c>
      <c r="L1003" s="41"/>
      <c r="M1003" s="42"/>
      <c r="N1003" s="41"/>
      <c r="O1003" s="43" t="s">
        <v>886</v>
      </c>
    </row>
    <row r="1004" spans="7:15" x14ac:dyDescent="0.25">
      <c r="G1004" s="25" t="s">
        <v>73</v>
      </c>
      <c r="H1004" s="16">
        <v>105</v>
      </c>
      <c r="I1004" s="42">
        <v>10</v>
      </c>
      <c r="J1004" s="41">
        <v>18</v>
      </c>
      <c r="K1004" s="43">
        <v>6</v>
      </c>
      <c r="L1004" s="41" t="s">
        <v>896</v>
      </c>
      <c r="M1004" s="42" t="s">
        <v>886</v>
      </c>
      <c r="N1004" s="41"/>
      <c r="O1004" s="43" t="s">
        <v>886</v>
      </c>
    </row>
    <row r="1005" spans="7:15" x14ac:dyDescent="0.25">
      <c r="G1005" s="25" t="s">
        <v>73</v>
      </c>
      <c r="H1005" s="16">
        <v>106</v>
      </c>
      <c r="I1005" s="42">
        <v>3</v>
      </c>
      <c r="J1005" s="41">
        <v>9</v>
      </c>
      <c r="K1005" s="43">
        <v>14</v>
      </c>
      <c r="L1005" s="41"/>
      <c r="M1005" s="42"/>
      <c r="N1005" s="41"/>
      <c r="O1005" s="43" t="s">
        <v>886</v>
      </c>
    </row>
    <row r="1006" spans="7:15" x14ac:dyDescent="0.25">
      <c r="G1006" s="25" t="s">
        <v>73</v>
      </c>
      <c r="H1006" s="16">
        <v>107</v>
      </c>
      <c r="I1006" s="42">
        <v>3</v>
      </c>
      <c r="J1006" s="41">
        <v>15</v>
      </c>
      <c r="K1006" s="43">
        <v>8</v>
      </c>
      <c r="L1006" s="41"/>
      <c r="M1006" s="42"/>
      <c r="N1006" s="41"/>
      <c r="O1006" s="43" t="s">
        <v>886</v>
      </c>
    </row>
    <row r="1007" spans="7:15" x14ac:dyDescent="0.25">
      <c r="G1007" s="25" t="s">
        <v>73</v>
      </c>
      <c r="H1007" s="16">
        <v>108</v>
      </c>
      <c r="I1007" s="42">
        <v>1</v>
      </c>
      <c r="J1007" s="41">
        <v>12</v>
      </c>
      <c r="K1007" s="43">
        <v>11</v>
      </c>
      <c r="L1007" s="41"/>
      <c r="M1007" s="42"/>
      <c r="N1007" s="41"/>
      <c r="O1007" s="43" t="s">
        <v>886</v>
      </c>
    </row>
    <row r="1008" spans="7:15" x14ac:dyDescent="0.25">
      <c r="G1008" s="25" t="s">
        <v>73</v>
      </c>
      <c r="H1008" s="16">
        <v>109</v>
      </c>
      <c r="I1008" s="42">
        <v>13</v>
      </c>
      <c r="J1008" s="41">
        <v>18</v>
      </c>
      <c r="K1008" s="43">
        <v>5</v>
      </c>
      <c r="L1008" s="41"/>
      <c r="M1008" s="42"/>
      <c r="N1008" s="41" t="s">
        <v>896</v>
      </c>
      <c r="O1008" s="43" t="s">
        <v>886</v>
      </c>
    </row>
    <row r="1009" spans="7:15" x14ac:dyDescent="0.25">
      <c r="G1009" s="25" t="s">
        <v>73</v>
      </c>
      <c r="H1009" s="16">
        <v>110</v>
      </c>
      <c r="I1009" s="42">
        <v>8</v>
      </c>
      <c r="J1009" s="41">
        <v>19</v>
      </c>
      <c r="K1009" s="43">
        <v>4</v>
      </c>
      <c r="L1009" s="41"/>
      <c r="M1009" s="42"/>
      <c r="N1009" s="41"/>
      <c r="O1009" s="43" t="s">
        <v>886</v>
      </c>
    </row>
    <row r="1010" spans="7:15" x14ac:dyDescent="0.25">
      <c r="G1010" s="25" t="s">
        <v>73</v>
      </c>
      <c r="H1010" s="16">
        <v>111</v>
      </c>
      <c r="I1010" s="42">
        <v>1</v>
      </c>
      <c r="J1010" s="41">
        <v>6</v>
      </c>
      <c r="K1010" s="43">
        <v>17</v>
      </c>
      <c r="L1010" s="41"/>
      <c r="M1010" s="42"/>
      <c r="N1010" s="41"/>
      <c r="O1010" s="43" t="s">
        <v>886</v>
      </c>
    </row>
    <row r="1011" spans="7:15" x14ac:dyDescent="0.25">
      <c r="G1011" s="25" t="s">
        <v>73</v>
      </c>
      <c r="H1011" s="16">
        <v>112</v>
      </c>
      <c r="I1011" s="42">
        <v>0</v>
      </c>
      <c r="J1011" s="41">
        <v>3</v>
      </c>
      <c r="K1011" s="43">
        <v>20</v>
      </c>
      <c r="L1011" s="41"/>
      <c r="M1011" s="42"/>
      <c r="N1011" s="41"/>
      <c r="O1011" s="43" t="s">
        <v>887</v>
      </c>
    </row>
    <row r="1012" spans="7:15" x14ac:dyDescent="0.25">
      <c r="G1012" s="25" t="s">
        <v>73</v>
      </c>
      <c r="H1012" s="16">
        <v>113</v>
      </c>
      <c r="I1012" s="42">
        <v>5</v>
      </c>
      <c r="J1012" s="41">
        <v>13</v>
      </c>
      <c r="K1012" s="43">
        <v>10</v>
      </c>
      <c r="L1012" s="41"/>
      <c r="M1012" s="42"/>
      <c r="N1012" s="41"/>
      <c r="O1012" s="43" t="s">
        <v>886</v>
      </c>
    </row>
    <row r="1013" spans="7:15" x14ac:dyDescent="0.25">
      <c r="G1013" s="25" t="s">
        <v>73</v>
      </c>
      <c r="H1013" s="16">
        <v>114</v>
      </c>
      <c r="I1013" s="42">
        <v>6</v>
      </c>
      <c r="J1013" s="41">
        <v>12</v>
      </c>
      <c r="K1013" s="43">
        <v>11</v>
      </c>
      <c r="L1013" s="41"/>
      <c r="M1013" s="42"/>
      <c r="N1013" s="41"/>
      <c r="O1013" s="43" t="s">
        <v>887</v>
      </c>
    </row>
    <row r="1014" spans="7:15" x14ac:dyDescent="0.25">
      <c r="G1014" s="25" t="s">
        <v>73</v>
      </c>
      <c r="H1014" s="16">
        <v>115</v>
      </c>
      <c r="I1014" s="42">
        <v>3</v>
      </c>
      <c r="J1014" s="41">
        <v>15</v>
      </c>
      <c r="K1014" s="43">
        <v>9</v>
      </c>
      <c r="L1014" s="41" t="s">
        <v>896</v>
      </c>
      <c r="M1014" s="42" t="s">
        <v>886</v>
      </c>
      <c r="N1014" s="41"/>
      <c r="O1014" s="43" t="s">
        <v>886</v>
      </c>
    </row>
    <row r="1015" spans="7:15" x14ac:dyDescent="0.25">
      <c r="G1015" s="25" t="s">
        <v>73</v>
      </c>
      <c r="H1015" s="16">
        <v>116</v>
      </c>
      <c r="I1015" s="42">
        <v>1</v>
      </c>
      <c r="J1015" s="41">
        <v>11</v>
      </c>
      <c r="K1015" s="43">
        <v>12</v>
      </c>
      <c r="L1015" s="41"/>
      <c r="M1015" s="42"/>
      <c r="N1015" s="41"/>
      <c r="O1015" s="43" t="s">
        <v>886</v>
      </c>
    </row>
    <row r="1016" spans="7:15" x14ac:dyDescent="0.25">
      <c r="G1016" s="25" t="s">
        <v>73</v>
      </c>
      <c r="H1016" s="16">
        <v>117</v>
      </c>
      <c r="I1016" s="42">
        <v>11</v>
      </c>
      <c r="J1016" s="41">
        <v>16</v>
      </c>
      <c r="K1016" s="43">
        <v>7</v>
      </c>
      <c r="L1016" s="41"/>
      <c r="M1016" s="42"/>
      <c r="N1016" s="41"/>
      <c r="O1016" s="43" t="s">
        <v>886</v>
      </c>
    </row>
    <row r="1017" spans="7:15" x14ac:dyDescent="0.25">
      <c r="G1017" s="25" t="s">
        <v>73</v>
      </c>
      <c r="H1017" s="16">
        <v>118</v>
      </c>
      <c r="I1017" s="42">
        <v>6</v>
      </c>
      <c r="J1017" s="41">
        <v>20</v>
      </c>
      <c r="K1017" s="43">
        <v>3</v>
      </c>
      <c r="L1017" s="41"/>
      <c r="M1017" s="42"/>
      <c r="N1017" s="41"/>
      <c r="O1017" s="43" t="s">
        <v>886</v>
      </c>
    </row>
    <row r="1018" spans="7:15" x14ac:dyDescent="0.25">
      <c r="G1018" s="25" t="s">
        <v>73</v>
      </c>
      <c r="H1018" s="16">
        <v>119</v>
      </c>
      <c r="I1018" s="42">
        <v>0</v>
      </c>
      <c r="J1018" s="41">
        <v>6</v>
      </c>
      <c r="K1018" s="43">
        <v>17</v>
      </c>
      <c r="L1018" s="41"/>
      <c r="M1018" s="42"/>
      <c r="N1018" s="41"/>
      <c r="O1018" s="43" t="s">
        <v>887</v>
      </c>
    </row>
    <row r="1019" spans="7:15" x14ac:dyDescent="0.25">
      <c r="G1019" s="25" t="s">
        <v>73</v>
      </c>
      <c r="H1019" s="16">
        <v>120</v>
      </c>
      <c r="I1019" s="42">
        <v>0</v>
      </c>
      <c r="J1019" s="41">
        <v>4</v>
      </c>
      <c r="K1019" s="43">
        <v>19</v>
      </c>
      <c r="L1019" s="41"/>
      <c r="M1019" s="42"/>
      <c r="N1019" s="41"/>
      <c r="O1019" s="43" t="s">
        <v>887</v>
      </c>
    </row>
    <row r="1020" spans="7:15" x14ac:dyDescent="0.25">
      <c r="G1020" s="25" t="s">
        <v>73</v>
      </c>
      <c r="H1020" s="16">
        <v>121</v>
      </c>
      <c r="I1020" s="42">
        <v>1</v>
      </c>
      <c r="J1020" s="41">
        <v>8</v>
      </c>
      <c r="K1020" s="43">
        <v>15</v>
      </c>
      <c r="L1020" s="41"/>
      <c r="M1020" s="42"/>
      <c r="N1020" s="41"/>
      <c r="O1020" s="43" t="s">
        <v>887</v>
      </c>
    </row>
    <row r="1021" spans="7:15" x14ac:dyDescent="0.25">
      <c r="G1021" s="25" t="s">
        <v>73</v>
      </c>
      <c r="H1021" s="16">
        <v>122</v>
      </c>
      <c r="I1021" s="42">
        <v>0</v>
      </c>
      <c r="J1021" s="41">
        <v>3</v>
      </c>
      <c r="K1021" s="43">
        <v>20</v>
      </c>
      <c r="L1021" s="41"/>
      <c r="M1021" s="42"/>
      <c r="N1021" s="41"/>
      <c r="O1021" s="43" t="s">
        <v>887</v>
      </c>
    </row>
    <row r="1022" spans="7:15" x14ac:dyDescent="0.25">
      <c r="G1022" s="25" t="s">
        <v>73</v>
      </c>
      <c r="H1022" s="16">
        <v>123</v>
      </c>
      <c r="I1022" s="42">
        <v>0</v>
      </c>
      <c r="J1022" s="41">
        <v>3</v>
      </c>
      <c r="K1022" s="43">
        <v>20</v>
      </c>
      <c r="L1022" s="41"/>
      <c r="M1022" s="42"/>
      <c r="N1022" s="41"/>
      <c r="O1022" s="43" t="s">
        <v>887</v>
      </c>
    </row>
    <row r="1023" spans="7:15" x14ac:dyDescent="0.25">
      <c r="G1023" s="25" t="s">
        <v>73</v>
      </c>
      <c r="H1023" s="16">
        <v>124</v>
      </c>
      <c r="I1023" s="42">
        <v>0</v>
      </c>
      <c r="J1023" s="41">
        <v>1</v>
      </c>
      <c r="K1023" s="43">
        <v>22</v>
      </c>
      <c r="L1023" s="41"/>
      <c r="M1023" s="42"/>
      <c r="N1023" s="41"/>
      <c r="O1023" s="43" t="s">
        <v>887</v>
      </c>
    </row>
    <row r="1024" spans="7:15" x14ac:dyDescent="0.25">
      <c r="G1024" s="25" t="s">
        <v>73</v>
      </c>
      <c r="H1024" s="16">
        <v>125</v>
      </c>
      <c r="I1024" s="42">
        <v>11</v>
      </c>
      <c r="J1024" s="41">
        <v>19</v>
      </c>
      <c r="K1024" s="43">
        <v>5</v>
      </c>
      <c r="L1024" s="41" t="s">
        <v>896</v>
      </c>
      <c r="M1024" s="42" t="s">
        <v>886</v>
      </c>
      <c r="N1024" s="41"/>
      <c r="O1024" s="43" t="s">
        <v>886</v>
      </c>
    </row>
    <row r="1025" spans="7:15" x14ac:dyDescent="0.25">
      <c r="G1025" s="25" t="s">
        <v>73</v>
      </c>
      <c r="H1025" s="16">
        <v>126</v>
      </c>
      <c r="I1025" s="42">
        <v>10</v>
      </c>
      <c r="J1025" s="41">
        <v>21</v>
      </c>
      <c r="K1025" s="43">
        <v>2</v>
      </c>
      <c r="L1025" s="41"/>
      <c r="M1025" s="42"/>
      <c r="N1025" s="41"/>
      <c r="O1025" s="43" t="s">
        <v>887</v>
      </c>
    </row>
    <row r="1026" spans="7:15" x14ac:dyDescent="0.25">
      <c r="G1026" s="25" t="s">
        <v>73</v>
      </c>
      <c r="H1026" s="16">
        <v>127</v>
      </c>
      <c r="I1026" s="42">
        <v>8</v>
      </c>
      <c r="J1026" s="41">
        <v>18</v>
      </c>
      <c r="K1026" s="43">
        <v>5</v>
      </c>
      <c r="L1026" s="41"/>
      <c r="M1026" s="42"/>
      <c r="N1026" s="41"/>
      <c r="O1026" s="43" t="s">
        <v>887</v>
      </c>
    </row>
    <row r="1027" spans="7:15" x14ac:dyDescent="0.25">
      <c r="G1027" s="25" t="s">
        <v>73</v>
      </c>
      <c r="H1027" s="16">
        <v>128</v>
      </c>
      <c r="I1027" s="42">
        <v>8</v>
      </c>
      <c r="J1027" s="41">
        <v>19</v>
      </c>
      <c r="K1027" s="43">
        <v>4</v>
      </c>
      <c r="L1027" s="41"/>
      <c r="M1027" s="42"/>
      <c r="N1027" s="41"/>
      <c r="O1027" s="43" t="s">
        <v>886</v>
      </c>
    </row>
    <row r="1028" spans="7:15" x14ac:dyDescent="0.25">
      <c r="G1028" s="25" t="s">
        <v>73</v>
      </c>
      <c r="H1028" s="16">
        <v>129</v>
      </c>
      <c r="I1028" s="42">
        <v>1</v>
      </c>
      <c r="J1028" s="41">
        <v>15</v>
      </c>
      <c r="K1028" s="43">
        <v>9</v>
      </c>
      <c r="L1028" s="41"/>
      <c r="M1028" s="42" t="s">
        <v>886</v>
      </c>
      <c r="N1028" s="41"/>
      <c r="O1028" s="43" t="s">
        <v>886</v>
      </c>
    </row>
    <row r="1029" spans="7:15" x14ac:dyDescent="0.25">
      <c r="G1029" s="25" t="s">
        <v>73</v>
      </c>
      <c r="H1029" s="16">
        <v>130</v>
      </c>
      <c r="I1029" s="42">
        <v>7</v>
      </c>
      <c r="J1029" s="41">
        <v>20</v>
      </c>
      <c r="K1029" s="43">
        <v>4</v>
      </c>
      <c r="L1029" s="41"/>
      <c r="M1029" s="42" t="s">
        <v>886</v>
      </c>
      <c r="N1029" s="41"/>
      <c r="O1029" s="43" t="s">
        <v>886</v>
      </c>
    </row>
    <row r="1030" spans="7:15" x14ac:dyDescent="0.25">
      <c r="G1030" s="25" t="s">
        <v>73</v>
      </c>
      <c r="H1030" s="16">
        <v>131</v>
      </c>
      <c r="I1030" s="42">
        <v>11</v>
      </c>
      <c r="J1030" s="41">
        <v>19</v>
      </c>
      <c r="K1030" s="43">
        <v>4</v>
      </c>
      <c r="L1030" s="41"/>
      <c r="M1030" s="42"/>
      <c r="N1030" s="41"/>
      <c r="O1030" s="43" t="s">
        <v>887</v>
      </c>
    </row>
    <row r="1031" spans="7:15" x14ac:dyDescent="0.25">
      <c r="G1031" s="25" t="s">
        <v>73</v>
      </c>
      <c r="H1031" s="16">
        <v>132</v>
      </c>
      <c r="I1031" s="42">
        <v>9</v>
      </c>
      <c r="J1031" s="41">
        <v>18</v>
      </c>
      <c r="K1031" s="43">
        <v>5</v>
      </c>
      <c r="L1031" s="41"/>
      <c r="M1031" s="42"/>
      <c r="N1031" s="41"/>
      <c r="O1031" s="43" t="s">
        <v>886</v>
      </c>
    </row>
    <row r="1032" spans="7:15" x14ac:dyDescent="0.25">
      <c r="G1032" s="25" t="s">
        <v>73</v>
      </c>
      <c r="H1032" s="16">
        <v>133</v>
      </c>
      <c r="I1032" s="42">
        <v>11</v>
      </c>
      <c r="J1032" s="41">
        <v>20</v>
      </c>
      <c r="K1032" s="43">
        <v>3</v>
      </c>
      <c r="L1032" s="41"/>
      <c r="M1032" s="42"/>
      <c r="N1032" s="41"/>
      <c r="O1032" s="43" t="s">
        <v>887</v>
      </c>
    </row>
    <row r="1033" spans="7:15" x14ac:dyDescent="0.25">
      <c r="G1033" s="25" t="s">
        <v>73</v>
      </c>
      <c r="H1033" s="16">
        <v>134</v>
      </c>
      <c r="I1033" s="42">
        <v>4</v>
      </c>
      <c r="J1033" s="41">
        <v>15</v>
      </c>
      <c r="K1033" s="43">
        <v>8</v>
      </c>
      <c r="L1033" s="41"/>
      <c r="M1033" s="42"/>
      <c r="N1033" s="41"/>
      <c r="O1033" s="43" t="s">
        <v>887</v>
      </c>
    </row>
    <row r="1034" spans="7:15" x14ac:dyDescent="0.25">
      <c r="G1034" s="25" t="s">
        <v>73</v>
      </c>
      <c r="H1034" s="16">
        <v>135</v>
      </c>
      <c r="I1034" s="42">
        <v>1</v>
      </c>
      <c r="J1034" s="41">
        <v>10</v>
      </c>
      <c r="K1034" s="43">
        <v>13</v>
      </c>
      <c r="L1034" s="41"/>
      <c r="M1034" s="42"/>
      <c r="N1034" s="41"/>
      <c r="O1034" s="43" t="s">
        <v>887</v>
      </c>
    </row>
    <row r="1035" spans="7:15" x14ac:dyDescent="0.25">
      <c r="G1035" s="25" t="s">
        <v>73</v>
      </c>
      <c r="H1035" s="16">
        <v>136</v>
      </c>
      <c r="I1035" s="42">
        <v>1</v>
      </c>
      <c r="J1035" s="41">
        <v>12</v>
      </c>
      <c r="K1035" s="43">
        <v>11</v>
      </c>
      <c r="L1035" s="41"/>
      <c r="M1035" s="42"/>
      <c r="N1035" s="41"/>
      <c r="O1035" s="43" t="s">
        <v>887</v>
      </c>
    </row>
    <row r="1036" spans="7:15" x14ac:dyDescent="0.25">
      <c r="G1036" s="25" t="s">
        <v>73</v>
      </c>
      <c r="H1036" s="16">
        <v>137</v>
      </c>
      <c r="I1036" s="42">
        <v>2</v>
      </c>
      <c r="J1036" s="41">
        <v>16</v>
      </c>
      <c r="K1036" s="43">
        <v>8</v>
      </c>
      <c r="L1036" s="41"/>
      <c r="M1036" s="42" t="s">
        <v>886</v>
      </c>
      <c r="N1036" s="41"/>
      <c r="O1036" s="43" t="s">
        <v>886</v>
      </c>
    </row>
    <row r="1037" spans="7:15" x14ac:dyDescent="0.25">
      <c r="G1037" s="25" t="s">
        <v>73</v>
      </c>
      <c r="H1037" s="16">
        <v>138</v>
      </c>
      <c r="I1037" s="42">
        <v>1</v>
      </c>
      <c r="J1037" s="41">
        <v>14</v>
      </c>
      <c r="K1037" s="43">
        <v>9</v>
      </c>
      <c r="L1037" s="41"/>
      <c r="M1037" s="42"/>
      <c r="N1037" s="41"/>
      <c r="O1037" s="43" t="s">
        <v>886</v>
      </c>
    </row>
    <row r="1038" spans="7:15" x14ac:dyDescent="0.25">
      <c r="G1038" s="25" t="s">
        <v>73</v>
      </c>
      <c r="H1038" s="16">
        <v>139</v>
      </c>
      <c r="I1038" s="42">
        <v>1</v>
      </c>
      <c r="J1038" s="41">
        <v>10</v>
      </c>
      <c r="K1038" s="43">
        <v>13</v>
      </c>
      <c r="L1038" s="41"/>
      <c r="M1038" s="42"/>
      <c r="N1038" s="41"/>
      <c r="O1038" s="43" t="s">
        <v>887</v>
      </c>
    </row>
    <row r="1039" spans="7:15" x14ac:dyDescent="0.25">
      <c r="G1039" s="25" t="s">
        <v>73</v>
      </c>
      <c r="H1039" s="16">
        <v>140</v>
      </c>
      <c r="I1039" s="42">
        <v>5</v>
      </c>
      <c r="J1039" s="41">
        <v>15</v>
      </c>
      <c r="K1039" s="43">
        <v>9</v>
      </c>
      <c r="L1039" s="41" t="s">
        <v>896</v>
      </c>
      <c r="M1039" s="42" t="s">
        <v>886</v>
      </c>
      <c r="N1039" s="41"/>
      <c r="O1039" s="43" t="s">
        <v>886</v>
      </c>
    </row>
    <row r="1040" spans="7:15" x14ac:dyDescent="0.25">
      <c r="G1040" s="25" t="s">
        <v>73</v>
      </c>
      <c r="H1040" s="16">
        <v>141</v>
      </c>
      <c r="I1040" s="42">
        <v>1</v>
      </c>
      <c r="J1040" s="41">
        <v>15</v>
      </c>
      <c r="K1040" s="43">
        <v>9</v>
      </c>
      <c r="L1040" s="41"/>
      <c r="M1040" s="42" t="s">
        <v>886</v>
      </c>
      <c r="N1040" s="41"/>
      <c r="O1040" s="43" t="s">
        <v>886</v>
      </c>
    </row>
    <row r="1041" spans="7:15" x14ac:dyDescent="0.25">
      <c r="G1041" s="25" t="s">
        <v>73</v>
      </c>
      <c r="H1041" s="16">
        <v>142</v>
      </c>
      <c r="I1041" s="42">
        <v>7</v>
      </c>
      <c r="J1041" s="41">
        <v>18</v>
      </c>
      <c r="K1041" s="43">
        <v>6</v>
      </c>
      <c r="L1041" s="41"/>
      <c r="M1041" s="42" t="s">
        <v>887</v>
      </c>
      <c r="N1041" s="41"/>
      <c r="O1041" s="43" t="s">
        <v>887</v>
      </c>
    </row>
    <row r="1042" spans="7:15" x14ac:dyDescent="0.25">
      <c r="G1042" s="25" t="s">
        <v>73</v>
      </c>
      <c r="H1042" s="16">
        <v>143</v>
      </c>
      <c r="I1042" s="42">
        <v>0</v>
      </c>
      <c r="J1042" s="41">
        <v>3</v>
      </c>
      <c r="K1042" s="43">
        <v>21</v>
      </c>
      <c r="L1042" s="41"/>
      <c r="M1042" s="42" t="s">
        <v>887</v>
      </c>
      <c r="N1042" s="41"/>
      <c r="O1042" s="43" t="s">
        <v>887</v>
      </c>
    </row>
    <row r="1043" spans="7:15" x14ac:dyDescent="0.25">
      <c r="G1043" s="25" t="s">
        <v>73</v>
      </c>
      <c r="H1043" s="16">
        <v>144</v>
      </c>
      <c r="I1043" s="42">
        <v>0</v>
      </c>
      <c r="J1043" s="41">
        <v>5</v>
      </c>
      <c r="K1043" s="43">
        <v>19</v>
      </c>
      <c r="L1043" s="41"/>
      <c r="M1043" s="42" t="s">
        <v>886</v>
      </c>
      <c r="N1043" s="41"/>
      <c r="O1043" s="43" t="s">
        <v>887</v>
      </c>
    </row>
    <row r="1044" spans="7:15" x14ac:dyDescent="0.25">
      <c r="G1044" s="25" t="s">
        <v>73</v>
      </c>
      <c r="H1044" s="16">
        <v>145</v>
      </c>
      <c r="I1044" s="42">
        <v>0</v>
      </c>
      <c r="J1044" s="41">
        <v>8</v>
      </c>
      <c r="K1044" s="43">
        <v>16</v>
      </c>
      <c r="L1044" s="41"/>
      <c r="M1044" s="42" t="s">
        <v>887</v>
      </c>
      <c r="N1044" s="41"/>
      <c r="O1044" s="43" t="s">
        <v>887</v>
      </c>
    </row>
    <row r="1045" spans="7:15" x14ac:dyDescent="0.25">
      <c r="G1045" s="25" t="s">
        <v>73</v>
      </c>
      <c r="H1045" s="16">
        <v>146</v>
      </c>
      <c r="I1045" s="42">
        <v>7</v>
      </c>
      <c r="J1045" s="41">
        <v>17</v>
      </c>
      <c r="K1045" s="43">
        <v>7</v>
      </c>
      <c r="L1045" s="41"/>
      <c r="M1045" s="42" t="s">
        <v>886</v>
      </c>
      <c r="N1045" s="41"/>
      <c r="O1045" s="43" t="s">
        <v>886</v>
      </c>
    </row>
    <row r="1046" spans="7:15" x14ac:dyDescent="0.25">
      <c r="G1046" s="25" t="s">
        <v>73</v>
      </c>
      <c r="H1046" s="16">
        <v>147</v>
      </c>
      <c r="I1046" s="42">
        <v>13</v>
      </c>
      <c r="J1046" s="41">
        <v>22</v>
      </c>
      <c r="K1046" s="43">
        <v>2</v>
      </c>
      <c r="L1046" s="41"/>
      <c r="M1046" s="42" t="s">
        <v>886</v>
      </c>
      <c r="N1046" s="41"/>
      <c r="O1046" s="43" t="s">
        <v>886</v>
      </c>
    </row>
    <row r="1047" spans="7:15" x14ac:dyDescent="0.25">
      <c r="G1047" s="25" t="s">
        <v>73</v>
      </c>
      <c r="H1047" s="16">
        <v>148</v>
      </c>
      <c r="I1047" s="42">
        <v>5</v>
      </c>
      <c r="J1047" s="41">
        <v>9</v>
      </c>
      <c r="K1047" s="43">
        <v>15</v>
      </c>
      <c r="L1047" s="41"/>
      <c r="M1047" s="42" t="s">
        <v>887</v>
      </c>
      <c r="N1047" s="41"/>
      <c r="O1047" s="43" t="s">
        <v>887</v>
      </c>
    </row>
    <row r="1048" spans="7:15" x14ac:dyDescent="0.25">
      <c r="G1048" s="25" t="s">
        <v>73</v>
      </c>
      <c r="H1048" s="16">
        <v>149</v>
      </c>
      <c r="I1048" s="42">
        <v>6</v>
      </c>
      <c r="J1048" s="41">
        <v>17</v>
      </c>
      <c r="K1048" s="43">
        <v>7</v>
      </c>
      <c r="L1048" s="41"/>
      <c r="M1048" s="42" t="s">
        <v>886</v>
      </c>
      <c r="N1048" s="41"/>
      <c r="O1048" s="43" t="s">
        <v>886</v>
      </c>
    </row>
    <row r="1049" spans="7:15" x14ac:dyDescent="0.25">
      <c r="G1049" s="25" t="s">
        <v>73</v>
      </c>
      <c r="H1049" s="16">
        <v>150</v>
      </c>
      <c r="I1049" s="42">
        <v>7</v>
      </c>
      <c r="J1049" s="41">
        <v>15</v>
      </c>
      <c r="K1049" s="43">
        <v>9</v>
      </c>
      <c r="L1049" s="41"/>
      <c r="M1049" s="42" t="s">
        <v>886</v>
      </c>
      <c r="N1049" s="41"/>
      <c r="O1049" s="43" t="s">
        <v>886</v>
      </c>
    </row>
    <row r="1050" spans="7:15" x14ac:dyDescent="0.25">
      <c r="G1050" s="25" t="s">
        <v>73</v>
      </c>
      <c r="H1050" s="16">
        <v>151</v>
      </c>
      <c r="I1050" s="42">
        <v>4</v>
      </c>
      <c r="J1050" s="41">
        <v>14</v>
      </c>
      <c r="K1050" s="43">
        <v>10</v>
      </c>
      <c r="L1050" s="41"/>
      <c r="M1050" s="42" t="s">
        <v>886</v>
      </c>
      <c r="N1050" s="41"/>
      <c r="O1050" s="43" t="s">
        <v>886</v>
      </c>
    </row>
    <row r="1051" spans="7:15" x14ac:dyDescent="0.25">
      <c r="G1051" s="25" t="s">
        <v>73</v>
      </c>
      <c r="H1051" s="16">
        <v>152</v>
      </c>
      <c r="I1051" s="42">
        <v>12</v>
      </c>
      <c r="J1051" s="41">
        <v>20</v>
      </c>
      <c r="K1051" s="43">
        <v>4</v>
      </c>
      <c r="L1051" s="41"/>
      <c r="M1051" s="42" t="s">
        <v>886</v>
      </c>
      <c r="N1051" s="41"/>
      <c r="O1051" s="43" t="s">
        <v>887</v>
      </c>
    </row>
    <row r="1052" spans="7:15" x14ac:dyDescent="0.25">
      <c r="G1052" s="25" t="s">
        <v>73</v>
      </c>
      <c r="H1052" s="16">
        <v>153</v>
      </c>
      <c r="I1052" s="42">
        <v>7</v>
      </c>
      <c r="J1052" s="41">
        <v>17</v>
      </c>
      <c r="K1052" s="43">
        <v>7</v>
      </c>
      <c r="L1052" s="41"/>
      <c r="M1052" s="42" t="s">
        <v>886</v>
      </c>
      <c r="N1052" s="41"/>
      <c r="O1052" s="43" t="s">
        <v>886</v>
      </c>
    </row>
    <row r="1053" spans="7:15" x14ac:dyDescent="0.25">
      <c r="G1053" s="25" t="s">
        <v>73</v>
      </c>
      <c r="H1053" s="16">
        <v>154</v>
      </c>
      <c r="I1053" s="42">
        <v>6</v>
      </c>
      <c r="J1053" s="41">
        <v>14</v>
      </c>
      <c r="K1053" s="43">
        <v>10</v>
      </c>
      <c r="L1053" s="41"/>
      <c r="M1053" s="42" t="s">
        <v>886</v>
      </c>
      <c r="N1053" s="41"/>
      <c r="O1053" s="43" t="s">
        <v>887</v>
      </c>
    </row>
    <row r="1054" spans="7:15" x14ac:dyDescent="0.25">
      <c r="G1054" s="25" t="s">
        <v>73</v>
      </c>
      <c r="H1054" s="16">
        <v>155</v>
      </c>
      <c r="I1054" s="42">
        <v>4</v>
      </c>
      <c r="J1054" s="41">
        <v>14</v>
      </c>
      <c r="K1054" s="43">
        <v>10</v>
      </c>
      <c r="L1054" s="41"/>
      <c r="M1054" s="42" t="s">
        <v>887</v>
      </c>
      <c r="N1054" s="41"/>
      <c r="O1054" s="43" t="s">
        <v>886</v>
      </c>
    </row>
    <row r="1055" spans="7:15" x14ac:dyDescent="0.25">
      <c r="G1055" s="25" t="s">
        <v>73</v>
      </c>
      <c r="H1055" s="16">
        <v>156</v>
      </c>
      <c r="I1055" s="42">
        <v>1</v>
      </c>
      <c r="J1055" s="41">
        <v>6</v>
      </c>
      <c r="K1055" s="43">
        <v>17</v>
      </c>
      <c r="L1055" s="41"/>
      <c r="M1055" s="42" t="s">
        <v>887</v>
      </c>
      <c r="N1055" s="41"/>
      <c r="O1055" s="43" t="s">
        <v>887</v>
      </c>
    </row>
    <row r="1056" spans="7:15" x14ac:dyDescent="0.25">
      <c r="G1056" s="25" t="s">
        <v>73</v>
      </c>
      <c r="H1056" s="16">
        <v>157</v>
      </c>
      <c r="I1056" s="42">
        <v>3</v>
      </c>
      <c r="J1056" s="41">
        <v>16</v>
      </c>
      <c r="K1056" s="43">
        <v>8</v>
      </c>
      <c r="L1056" s="41"/>
      <c r="M1056" s="42" t="s">
        <v>887</v>
      </c>
      <c r="N1056" s="41"/>
      <c r="O1056" s="43" t="s">
        <v>886</v>
      </c>
    </row>
    <row r="1057" spans="7:15" x14ac:dyDescent="0.25">
      <c r="G1057" s="25" t="s">
        <v>73</v>
      </c>
      <c r="H1057" s="16">
        <v>158</v>
      </c>
      <c r="I1057" s="42">
        <v>2</v>
      </c>
      <c r="J1057" s="41">
        <v>12</v>
      </c>
      <c r="K1057" s="43">
        <v>11</v>
      </c>
      <c r="L1057" s="41"/>
      <c r="M1057" s="42" t="s">
        <v>887</v>
      </c>
      <c r="N1057" s="41"/>
      <c r="O1057" s="43" t="s">
        <v>886</v>
      </c>
    </row>
    <row r="1058" spans="7:15" x14ac:dyDescent="0.25">
      <c r="G1058" s="25" t="s">
        <v>73</v>
      </c>
      <c r="H1058" s="16">
        <v>159</v>
      </c>
      <c r="I1058" s="42">
        <v>4</v>
      </c>
      <c r="J1058" s="41">
        <v>14</v>
      </c>
      <c r="K1058" s="43">
        <v>10</v>
      </c>
      <c r="L1058" s="41"/>
      <c r="M1058" s="42" t="s">
        <v>887</v>
      </c>
      <c r="N1058" s="41"/>
      <c r="O1058" s="43" t="s">
        <v>887</v>
      </c>
    </row>
    <row r="1059" spans="7:15" x14ac:dyDescent="0.25">
      <c r="G1059" s="25" t="s">
        <v>73</v>
      </c>
      <c r="H1059" s="16">
        <v>160</v>
      </c>
      <c r="I1059" s="42">
        <v>4</v>
      </c>
      <c r="J1059" s="41">
        <v>12</v>
      </c>
      <c r="K1059" s="43">
        <v>12</v>
      </c>
      <c r="L1059" s="41"/>
      <c r="M1059" s="42" t="s">
        <v>887</v>
      </c>
      <c r="N1059" s="41"/>
      <c r="O1059" s="43" t="s">
        <v>887</v>
      </c>
    </row>
    <row r="1060" spans="7:15" x14ac:dyDescent="0.25">
      <c r="G1060" s="25" t="s">
        <v>73</v>
      </c>
      <c r="H1060" s="16">
        <v>161</v>
      </c>
      <c r="I1060" s="42">
        <v>1</v>
      </c>
      <c r="J1060" s="41">
        <v>8</v>
      </c>
      <c r="K1060" s="43">
        <v>16</v>
      </c>
      <c r="L1060" s="41"/>
      <c r="M1060" s="42" t="s">
        <v>887</v>
      </c>
      <c r="N1060" s="41"/>
      <c r="O1060" s="43" t="s">
        <v>886</v>
      </c>
    </row>
    <row r="1061" spans="7:15" x14ac:dyDescent="0.25">
      <c r="G1061" s="25" t="s">
        <v>73</v>
      </c>
      <c r="H1061" s="16">
        <v>162</v>
      </c>
      <c r="I1061" s="42">
        <v>0</v>
      </c>
      <c r="J1061" s="41">
        <v>8</v>
      </c>
      <c r="K1061" s="43">
        <v>16</v>
      </c>
      <c r="L1061" s="41"/>
      <c r="M1061" s="42" t="s">
        <v>887</v>
      </c>
      <c r="N1061" s="41"/>
      <c r="O1061" s="43" t="s">
        <v>886</v>
      </c>
    </row>
    <row r="1062" spans="7:15" x14ac:dyDescent="0.25">
      <c r="G1062" s="25" t="s">
        <v>73</v>
      </c>
      <c r="H1062" s="16">
        <v>163</v>
      </c>
      <c r="I1062" s="42">
        <v>0</v>
      </c>
      <c r="J1062" s="41">
        <v>3</v>
      </c>
      <c r="K1062" s="43">
        <v>21</v>
      </c>
      <c r="L1062" s="41"/>
      <c r="M1062" s="42" t="s">
        <v>887</v>
      </c>
      <c r="N1062" s="41"/>
      <c r="O1062" s="43" t="s">
        <v>887</v>
      </c>
    </row>
    <row r="1063" spans="7:15" x14ac:dyDescent="0.25">
      <c r="G1063" s="25" t="s">
        <v>73</v>
      </c>
      <c r="H1063" s="16">
        <v>164</v>
      </c>
      <c r="I1063" s="42">
        <v>5</v>
      </c>
      <c r="J1063" s="41">
        <v>13</v>
      </c>
      <c r="K1063" s="43">
        <v>11</v>
      </c>
      <c r="L1063" s="41" t="s">
        <v>896</v>
      </c>
      <c r="M1063" s="42" t="s">
        <v>886</v>
      </c>
      <c r="N1063" s="41"/>
      <c r="O1063" s="43" t="s">
        <v>886</v>
      </c>
    </row>
    <row r="1064" spans="7:15" x14ac:dyDescent="0.25">
      <c r="G1064" s="25" t="s">
        <v>73</v>
      </c>
      <c r="H1064" s="16">
        <v>165</v>
      </c>
      <c r="I1064" s="42">
        <v>5</v>
      </c>
      <c r="J1064" s="41">
        <v>20</v>
      </c>
      <c r="K1064" s="43">
        <v>4</v>
      </c>
      <c r="L1064" s="41"/>
      <c r="M1064" s="42" t="s">
        <v>886</v>
      </c>
      <c r="N1064" s="41"/>
      <c r="O1064" s="43" t="s">
        <v>886</v>
      </c>
    </row>
    <row r="1065" spans="7:15" x14ac:dyDescent="0.25">
      <c r="G1065" s="25" t="s">
        <v>73</v>
      </c>
      <c r="H1065" s="16">
        <v>166</v>
      </c>
      <c r="I1065" s="42">
        <v>3</v>
      </c>
      <c r="J1065" s="41">
        <v>18</v>
      </c>
      <c r="K1065" s="43">
        <v>6</v>
      </c>
      <c r="L1065" s="41"/>
      <c r="M1065" s="42" t="s">
        <v>886</v>
      </c>
      <c r="N1065" s="41"/>
      <c r="O1065" s="43" t="s">
        <v>886</v>
      </c>
    </row>
    <row r="1066" spans="7:15" x14ac:dyDescent="0.25">
      <c r="G1066" s="25" t="s">
        <v>73</v>
      </c>
      <c r="H1066" s="16">
        <v>167</v>
      </c>
      <c r="I1066" s="42">
        <v>2</v>
      </c>
      <c r="J1066" s="41">
        <v>8</v>
      </c>
      <c r="K1066" s="43">
        <v>16</v>
      </c>
      <c r="L1066" s="41"/>
      <c r="M1066" s="42" t="s">
        <v>887</v>
      </c>
      <c r="N1066" s="41"/>
      <c r="O1066" s="43" t="s">
        <v>887</v>
      </c>
    </row>
    <row r="1067" spans="7:15" x14ac:dyDescent="0.25">
      <c r="G1067" s="25" t="s">
        <v>73</v>
      </c>
      <c r="H1067" s="16">
        <v>168</v>
      </c>
      <c r="I1067" s="42">
        <v>5</v>
      </c>
      <c r="J1067" s="41">
        <v>18</v>
      </c>
      <c r="K1067" s="43">
        <v>6</v>
      </c>
      <c r="L1067" s="41"/>
      <c r="M1067" s="42" t="s">
        <v>886</v>
      </c>
      <c r="N1067" s="41"/>
      <c r="O1067" s="43" t="s">
        <v>886</v>
      </c>
    </row>
    <row r="1068" spans="7:15" x14ac:dyDescent="0.25">
      <c r="G1068" s="25" t="s">
        <v>73</v>
      </c>
      <c r="H1068" s="16">
        <v>169</v>
      </c>
      <c r="I1068" s="42">
        <v>3</v>
      </c>
      <c r="J1068" s="41">
        <v>12</v>
      </c>
      <c r="K1068" s="43">
        <v>12</v>
      </c>
      <c r="L1068" s="41"/>
      <c r="M1068" s="42" t="s">
        <v>886</v>
      </c>
      <c r="N1068" s="41"/>
      <c r="O1068" s="43" t="s">
        <v>887</v>
      </c>
    </row>
    <row r="1069" spans="7:15" x14ac:dyDescent="0.25">
      <c r="G1069" s="25" t="s">
        <v>73</v>
      </c>
      <c r="H1069" s="16">
        <v>170</v>
      </c>
      <c r="I1069" s="42">
        <v>5</v>
      </c>
      <c r="J1069" s="41">
        <v>12</v>
      </c>
      <c r="K1069" s="43">
        <v>12</v>
      </c>
      <c r="L1069" s="41"/>
      <c r="M1069" s="42" t="s">
        <v>886</v>
      </c>
      <c r="N1069" s="41"/>
      <c r="O1069" s="43" t="s">
        <v>887</v>
      </c>
    </row>
    <row r="1070" spans="7:15" x14ac:dyDescent="0.25">
      <c r="G1070" s="25" t="s">
        <v>73</v>
      </c>
      <c r="H1070" s="16">
        <v>171</v>
      </c>
      <c r="I1070" s="42">
        <v>2</v>
      </c>
      <c r="J1070" s="41">
        <v>13</v>
      </c>
      <c r="K1070" s="43">
        <v>11</v>
      </c>
      <c r="L1070" s="41"/>
      <c r="M1070" s="42" t="s">
        <v>886</v>
      </c>
      <c r="N1070" s="41"/>
      <c r="O1070" s="43" t="s">
        <v>887</v>
      </c>
    </row>
    <row r="1071" spans="7:15" x14ac:dyDescent="0.25">
      <c r="G1071" s="25" t="s">
        <v>73</v>
      </c>
      <c r="H1071" s="16">
        <v>172</v>
      </c>
      <c r="I1071" s="42">
        <v>0</v>
      </c>
      <c r="J1071" s="41">
        <v>3</v>
      </c>
      <c r="K1071" s="43">
        <v>21</v>
      </c>
      <c r="L1071" s="41"/>
      <c r="M1071" s="42" t="s">
        <v>887</v>
      </c>
      <c r="N1071" s="41"/>
      <c r="O1071" s="43" t="s">
        <v>887</v>
      </c>
    </row>
    <row r="1072" spans="7:15" x14ac:dyDescent="0.25">
      <c r="G1072" s="25" t="s">
        <v>73</v>
      </c>
      <c r="H1072" s="16">
        <v>173</v>
      </c>
      <c r="I1072" s="42">
        <v>0</v>
      </c>
      <c r="J1072" s="41">
        <v>11</v>
      </c>
      <c r="K1072" s="43">
        <v>13</v>
      </c>
      <c r="L1072" s="41"/>
      <c r="M1072" s="42" t="s">
        <v>887</v>
      </c>
      <c r="N1072" s="41"/>
      <c r="O1072" s="43" t="s">
        <v>886</v>
      </c>
    </row>
    <row r="1073" spans="7:15" x14ac:dyDescent="0.25">
      <c r="G1073" s="25" t="s">
        <v>73</v>
      </c>
      <c r="H1073" s="16">
        <v>174</v>
      </c>
      <c r="I1073" s="42">
        <v>0</v>
      </c>
      <c r="J1073" s="41">
        <v>11</v>
      </c>
      <c r="K1073" s="43">
        <v>13</v>
      </c>
      <c r="L1073" s="41"/>
      <c r="M1073" s="42" t="s">
        <v>887</v>
      </c>
      <c r="N1073" s="41"/>
      <c r="O1073" s="43" t="s">
        <v>886</v>
      </c>
    </row>
    <row r="1074" spans="7:15" x14ac:dyDescent="0.25">
      <c r="G1074" s="25" t="s">
        <v>73</v>
      </c>
      <c r="H1074" s="16">
        <v>175</v>
      </c>
      <c r="I1074" s="42">
        <v>0</v>
      </c>
      <c r="J1074" s="41">
        <v>4</v>
      </c>
      <c r="K1074" s="43">
        <v>20</v>
      </c>
      <c r="L1074" s="41"/>
      <c r="M1074" s="42" t="s">
        <v>887</v>
      </c>
      <c r="N1074" s="41"/>
      <c r="O1074" s="43" t="s">
        <v>887</v>
      </c>
    </row>
    <row r="1075" spans="7:15" x14ac:dyDescent="0.25">
      <c r="G1075" s="25" t="s">
        <v>73</v>
      </c>
      <c r="H1075" s="16">
        <v>176</v>
      </c>
      <c r="I1075" s="42">
        <v>4</v>
      </c>
      <c r="J1075" s="41">
        <v>15</v>
      </c>
      <c r="K1075" s="43">
        <v>9</v>
      </c>
      <c r="L1075" s="41" t="s">
        <v>896</v>
      </c>
      <c r="M1075" s="42" t="s">
        <v>886</v>
      </c>
      <c r="N1075" s="41"/>
      <c r="O1075" s="43" t="s">
        <v>887</v>
      </c>
    </row>
    <row r="1076" spans="7:15" x14ac:dyDescent="0.25">
      <c r="G1076" s="25" t="s">
        <v>73</v>
      </c>
      <c r="H1076" s="16">
        <v>177</v>
      </c>
      <c r="I1076" s="42">
        <v>2</v>
      </c>
      <c r="J1076" s="41">
        <v>17</v>
      </c>
      <c r="K1076" s="43">
        <v>7</v>
      </c>
      <c r="L1076" s="41"/>
      <c r="M1076" s="42" t="s">
        <v>887</v>
      </c>
      <c r="N1076" s="41"/>
      <c r="O1076" s="43" t="s">
        <v>887</v>
      </c>
    </row>
    <row r="1077" spans="7:15" x14ac:dyDescent="0.25">
      <c r="G1077" s="25" t="s">
        <v>73</v>
      </c>
      <c r="H1077" s="16">
        <v>178</v>
      </c>
      <c r="I1077" s="42">
        <v>5</v>
      </c>
      <c r="J1077" s="41">
        <v>17</v>
      </c>
      <c r="K1077" s="43">
        <v>7</v>
      </c>
      <c r="L1077" s="41"/>
      <c r="M1077" s="42" t="s">
        <v>887</v>
      </c>
      <c r="N1077" s="41"/>
      <c r="O1077" s="43" t="s">
        <v>886</v>
      </c>
    </row>
    <row r="1078" spans="7:15" x14ac:dyDescent="0.25">
      <c r="G1078" s="25" t="s">
        <v>73</v>
      </c>
      <c r="H1078" s="16">
        <v>179</v>
      </c>
      <c r="I1078" s="42">
        <v>1</v>
      </c>
      <c r="J1078" s="41">
        <v>14</v>
      </c>
      <c r="K1078" s="43">
        <v>10</v>
      </c>
      <c r="L1078" s="41"/>
      <c r="M1078" s="42" t="s">
        <v>887</v>
      </c>
      <c r="N1078" s="41"/>
      <c r="O1078" s="43" t="s">
        <v>886</v>
      </c>
    </row>
    <row r="1079" spans="7:15" x14ac:dyDescent="0.25">
      <c r="G1079" s="25" t="s">
        <v>73</v>
      </c>
      <c r="H1079" s="16">
        <v>180</v>
      </c>
      <c r="I1079" s="42">
        <v>0</v>
      </c>
      <c r="J1079" s="41">
        <v>9</v>
      </c>
      <c r="K1079" s="43">
        <v>15</v>
      </c>
      <c r="L1079" s="41"/>
      <c r="M1079" s="42" t="s">
        <v>887</v>
      </c>
      <c r="N1079" s="41"/>
      <c r="O1079" s="43" t="s">
        <v>886</v>
      </c>
    </row>
    <row r="1080" spans="7:15" x14ac:dyDescent="0.25">
      <c r="G1080" s="25" t="s">
        <v>73</v>
      </c>
      <c r="H1080" s="16">
        <v>181</v>
      </c>
      <c r="I1080" s="42">
        <v>3</v>
      </c>
      <c r="J1080" s="41">
        <v>19</v>
      </c>
      <c r="K1080" s="43">
        <v>5</v>
      </c>
      <c r="L1080" s="41"/>
      <c r="M1080" s="42" t="s">
        <v>887</v>
      </c>
      <c r="N1080" s="41"/>
      <c r="O1080" s="43" t="s">
        <v>886</v>
      </c>
    </row>
    <row r="1081" spans="7:15" x14ac:dyDescent="0.25">
      <c r="G1081" s="25" t="s">
        <v>73</v>
      </c>
      <c r="H1081" s="16">
        <v>182</v>
      </c>
      <c r="I1081" s="42">
        <v>1</v>
      </c>
      <c r="J1081" s="41">
        <v>11</v>
      </c>
      <c r="K1081" s="43">
        <v>13</v>
      </c>
      <c r="L1081" s="41"/>
      <c r="M1081" s="42" t="s">
        <v>887</v>
      </c>
      <c r="N1081" s="41"/>
      <c r="O1081" s="43" t="s">
        <v>886</v>
      </c>
    </row>
    <row r="1082" spans="7:15" x14ac:dyDescent="0.25">
      <c r="G1082" s="25" t="s">
        <v>73</v>
      </c>
      <c r="H1082" s="16">
        <v>183</v>
      </c>
      <c r="I1082" s="42">
        <v>3</v>
      </c>
      <c r="J1082" s="41">
        <v>7</v>
      </c>
      <c r="K1082" s="43">
        <v>7</v>
      </c>
      <c r="L1082" s="41"/>
      <c r="M1082" s="42" t="s">
        <v>887</v>
      </c>
      <c r="N1082" s="41"/>
      <c r="O1082" s="43" t="s">
        <v>887</v>
      </c>
    </row>
    <row r="1083" spans="7:15" x14ac:dyDescent="0.25">
      <c r="G1083" s="25" t="s">
        <v>73</v>
      </c>
      <c r="H1083" s="16">
        <v>184</v>
      </c>
      <c r="I1083" s="42">
        <v>1</v>
      </c>
      <c r="J1083" s="41">
        <v>11</v>
      </c>
      <c r="K1083" s="43">
        <v>13</v>
      </c>
      <c r="L1083" s="41"/>
      <c r="M1083" s="42" t="s">
        <v>887</v>
      </c>
      <c r="N1083" s="41"/>
      <c r="O1083" s="43" t="s">
        <v>887</v>
      </c>
    </row>
    <row r="1084" spans="7:15" x14ac:dyDescent="0.25">
      <c r="G1084" s="25" t="s">
        <v>73</v>
      </c>
      <c r="H1084" s="16">
        <v>185</v>
      </c>
      <c r="I1084" s="42">
        <v>1</v>
      </c>
      <c r="J1084" s="41">
        <v>5</v>
      </c>
      <c r="K1084" s="43">
        <v>19</v>
      </c>
      <c r="L1084" s="41"/>
      <c r="M1084" s="42" t="s">
        <v>887</v>
      </c>
      <c r="N1084" s="41"/>
      <c r="O1084" s="43" t="s">
        <v>887</v>
      </c>
    </row>
    <row r="1085" spans="7:15" x14ac:dyDescent="0.25">
      <c r="G1085" s="25" t="s">
        <v>73</v>
      </c>
      <c r="H1085" s="16">
        <v>186</v>
      </c>
      <c r="I1085" s="42">
        <v>1</v>
      </c>
      <c r="J1085" s="41">
        <v>5</v>
      </c>
      <c r="K1085" s="43">
        <v>19</v>
      </c>
      <c r="L1085" s="41"/>
      <c r="M1085" s="42" t="s">
        <v>887</v>
      </c>
      <c r="N1085" s="41"/>
      <c r="O1085" s="43" t="s">
        <v>887</v>
      </c>
    </row>
    <row r="1086" spans="7:15" x14ac:dyDescent="0.25">
      <c r="G1086" s="25" t="s">
        <v>73</v>
      </c>
      <c r="H1086" s="16">
        <v>187</v>
      </c>
      <c r="I1086" s="42">
        <v>0</v>
      </c>
      <c r="J1086" s="41">
        <v>4</v>
      </c>
      <c r="K1086" s="43">
        <v>20</v>
      </c>
      <c r="L1086" s="41"/>
      <c r="M1086" s="42" t="s">
        <v>887</v>
      </c>
      <c r="N1086" s="41"/>
      <c r="O1086" s="43" t="s">
        <v>887</v>
      </c>
    </row>
    <row r="1087" spans="7:15" x14ac:dyDescent="0.25">
      <c r="G1087" s="25" t="s">
        <v>73</v>
      </c>
      <c r="H1087" s="16">
        <v>188</v>
      </c>
      <c r="I1087" s="42">
        <v>0</v>
      </c>
      <c r="J1087" s="41">
        <v>5</v>
      </c>
      <c r="K1087" s="43">
        <v>19</v>
      </c>
      <c r="L1087" s="41"/>
      <c r="M1087" s="42" t="s">
        <v>887</v>
      </c>
      <c r="N1087" s="41"/>
      <c r="O1087" s="43" t="s">
        <v>887</v>
      </c>
    </row>
    <row r="1088" spans="7:15" x14ac:dyDescent="0.25">
      <c r="G1088" s="25" t="s">
        <v>73</v>
      </c>
      <c r="H1088" s="16">
        <v>189</v>
      </c>
      <c r="I1088" s="42">
        <v>0</v>
      </c>
      <c r="J1088" s="41">
        <v>6</v>
      </c>
      <c r="K1088" s="43">
        <v>18</v>
      </c>
      <c r="L1088" s="41"/>
      <c r="M1088" s="42" t="s">
        <v>887</v>
      </c>
      <c r="N1088" s="41"/>
      <c r="O1088" s="43" t="s">
        <v>887</v>
      </c>
    </row>
    <row r="1089" spans="7:15" x14ac:dyDescent="0.25">
      <c r="G1089" s="25" t="s">
        <v>73</v>
      </c>
      <c r="H1089" s="16">
        <v>190</v>
      </c>
      <c r="I1089" s="42">
        <v>1</v>
      </c>
      <c r="J1089" s="41">
        <v>5</v>
      </c>
      <c r="K1089" s="43">
        <v>19</v>
      </c>
      <c r="L1089" s="41"/>
      <c r="M1089" s="42" t="s">
        <v>887</v>
      </c>
      <c r="N1089" s="41"/>
      <c r="O1089" s="43" t="s">
        <v>887</v>
      </c>
    </row>
    <row r="1090" spans="7:15" x14ac:dyDescent="0.25">
      <c r="G1090" s="25" t="s">
        <v>73</v>
      </c>
      <c r="H1090" s="16">
        <v>191</v>
      </c>
      <c r="I1090" s="42">
        <v>0</v>
      </c>
      <c r="J1090" s="41">
        <v>10</v>
      </c>
      <c r="K1090" s="43">
        <v>14</v>
      </c>
      <c r="L1090" s="41"/>
      <c r="M1090" s="42" t="s">
        <v>887</v>
      </c>
      <c r="N1090" s="41"/>
      <c r="O1090" s="43" t="s">
        <v>887</v>
      </c>
    </row>
    <row r="1091" spans="7:15" x14ac:dyDescent="0.25">
      <c r="G1091" s="25" t="s">
        <v>73</v>
      </c>
      <c r="H1091" s="16">
        <v>192</v>
      </c>
      <c r="I1091" s="42">
        <v>0</v>
      </c>
      <c r="J1091" s="41">
        <v>1</v>
      </c>
      <c r="K1091" s="43">
        <v>23</v>
      </c>
      <c r="L1091" s="41"/>
      <c r="M1091" s="42" t="s">
        <v>887</v>
      </c>
      <c r="N1091" s="41"/>
      <c r="O1091" s="43" t="s">
        <v>887</v>
      </c>
    </row>
    <row r="1092" spans="7:15" x14ac:dyDescent="0.25">
      <c r="G1092" s="25" t="s">
        <v>73</v>
      </c>
      <c r="H1092" s="16">
        <v>193</v>
      </c>
      <c r="I1092" s="42">
        <v>6</v>
      </c>
      <c r="J1092" s="41">
        <v>16</v>
      </c>
      <c r="K1092" s="43">
        <v>8</v>
      </c>
      <c r="L1092" s="41" t="s">
        <v>896</v>
      </c>
      <c r="M1092" s="42" t="s">
        <v>886</v>
      </c>
      <c r="N1092" s="41"/>
      <c r="O1092" s="43" t="s">
        <v>886</v>
      </c>
    </row>
    <row r="1093" spans="7:15" x14ac:dyDescent="0.25">
      <c r="G1093" s="25" t="s">
        <v>73</v>
      </c>
      <c r="H1093" s="16">
        <v>194</v>
      </c>
      <c r="I1093" s="42">
        <v>1</v>
      </c>
      <c r="J1093" s="41">
        <v>11</v>
      </c>
      <c r="K1093" s="43">
        <v>13</v>
      </c>
      <c r="L1093" s="41"/>
      <c r="M1093" s="42" t="s">
        <v>887</v>
      </c>
      <c r="N1093" s="41"/>
      <c r="O1093" s="43" t="s">
        <v>886</v>
      </c>
    </row>
    <row r="1094" spans="7:15" x14ac:dyDescent="0.25">
      <c r="G1094" s="25" t="s">
        <v>73</v>
      </c>
      <c r="H1094" s="16">
        <v>195</v>
      </c>
      <c r="I1094" s="42">
        <v>0</v>
      </c>
      <c r="J1094" s="41">
        <v>7</v>
      </c>
      <c r="K1094" s="43">
        <v>17</v>
      </c>
      <c r="L1094" s="41"/>
      <c r="M1094" s="42" t="s">
        <v>887</v>
      </c>
      <c r="N1094" s="41"/>
      <c r="O1094" s="43" t="s">
        <v>886</v>
      </c>
    </row>
    <row r="1095" spans="7:15" x14ac:dyDescent="0.25">
      <c r="G1095" s="25" t="s">
        <v>73</v>
      </c>
      <c r="H1095" s="16">
        <v>196</v>
      </c>
      <c r="I1095" s="42">
        <v>1</v>
      </c>
      <c r="J1095" s="41">
        <v>8</v>
      </c>
      <c r="K1095" s="43">
        <v>16</v>
      </c>
      <c r="L1095" s="41"/>
      <c r="M1095" s="42" t="s">
        <v>887</v>
      </c>
      <c r="N1095" s="41"/>
      <c r="O1095" s="43" t="s">
        <v>887</v>
      </c>
    </row>
    <row r="1096" spans="7:15" x14ac:dyDescent="0.25">
      <c r="G1096" s="25" t="s">
        <v>73</v>
      </c>
      <c r="H1096" s="16">
        <v>197</v>
      </c>
      <c r="I1096" s="42">
        <v>4</v>
      </c>
      <c r="J1096" s="41">
        <v>9</v>
      </c>
      <c r="K1096" s="43">
        <v>15</v>
      </c>
      <c r="L1096" s="41"/>
      <c r="M1096" s="42" t="s">
        <v>887</v>
      </c>
      <c r="N1096" s="41"/>
      <c r="O1096" s="43" t="s">
        <v>886</v>
      </c>
    </row>
    <row r="1097" spans="7:15" x14ac:dyDescent="0.25">
      <c r="G1097" s="25" t="s">
        <v>73</v>
      </c>
      <c r="H1097" s="16">
        <v>198</v>
      </c>
      <c r="I1097" s="42">
        <v>1</v>
      </c>
      <c r="J1097" s="41">
        <v>6</v>
      </c>
      <c r="K1097" s="43">
        <v>18</v>
      </c>
      <c r="L1097" s="41"/>
      <c r="M1097" s="42" t="s">
        <v>887</v>
      </c>
      <c r="N1097" s="41"/>
      <c r="O1097" s="43" t="s">
        <v>887</v>
      </c>
    </row>
    <row r="1098" spans="7:15" x14ac:dyDescent="0.25">
      <c r="G1098" s="25" t="s">
        <v>73</v>
      </c>
      <c r="H1098" s="16">
        <v>199</v>
      </c>
      <c r="I1098" s="42">
        <v>2</v>
      </c>
      <c r="J1098" s="41">
        <v>12</v>
      </c>
      <c r="K1098" s="43">
        <v>12</v>
      </c>
      <c r="L1098" s="41"/>
      <c r="M1098" s="42" t="s">
        <v>887</v>
      </c>
      <c r="N1098" s="41"/>
      <c r="O1098" s="43" t="s">
        <v>887</v>
      </c>
    </row>
    <row r="1099" spans="7:15" x14ac:dyDescent="0.25">
      <c r="G1099" s="25" t="s">
        <v>73</v>
      </c>
      <c r="H1099" s="16">
        <v>200</v>
      </c>
      <c r="I1099" s="42">
        <v>5</v>
      </c>
      <c r="J1099" s="41">
        <v>12</v>
      </c>
      <c r="K1099" s="43">
        <v>13</v>
      </c>
      <c r="L1099" s="41" t="s">
        <v>896</v>
      </c>
      <c r="M1099" s="42" t="s">
        <v>886</v>
      </c>
      <c r="N1099" s="41"/>
      <c r="O1099" s="43" t="s">
        <v>887</v>
      </c>
    </row>
    <row r="1100" spans="7:15" x14ac:dyDescent="0.25">
      <c r="G1100" s="25" t="s">
        <v>73</v>
      </c>
      <c r="H1100" s="16">
        <v>201</v>
      </c>
      <c r="I1100" s="42">
        <v>2</v>
      </c>
      <c r="J1100" s="41">
        <v>18</v>
      </c>
      <c r="K1100" s="43">
        <v>5</v>
      </c>
      <c r="L1100" s="41"/>
      <c r="M1100" s="42"/>
      <c r="N1100" s="41"/>
      <c r="O1100" s="43" t="s">
        <v>886</v>
      </c>
    </row>
    <row r="1101" spans="7:15" x14ac:dyDescent="0.25">
      <c r="G1101" s="25" t="s">
        <v>73</v>
      </c>
      <c r="H1101" s="16">
        <v>202</v>
      </c>
      <c r="I1101" s="42">
        <v>1</v>
      </c>
      <c r="J1101" s="41">
        <v>9</v>
      </c>
      <c r="K1101" s="43">
        <v>14</v>
      </c>
      <c r="L1101" s="41"/>
      <c r="M1101" s="42"/>
      <c r="N1101" s="41"/>
      <c r="O1101" s="43" t="s">
        <v>887</v>
      </c>
    </row>
    <row r="1102" spans="7:15" x14ac:dyDescent="0.25">
      <c r="G1102" s="25" t="s">
        <v>73</v>
      </c>
      <c r="H1102" s="16">
        <v>203</v>
      </c>
      <c r="I1102" s="42">
        <v>2</v>
      </c>
      <c r="J1102" s="41">
        <v>17</v>
      </c>
      <c r="K1102" s="43">
        <v>7</v>
      </c>
      <c r="L1102" s="41"/>
      <c r="M1102" s="42"/>
      <c r="N1102" s="41"/>
      <c r="O1102" s="43" t="s">
        <v>886</v>
      </c>
    </row>
    <row r="1103" spans="7:15" x14ac:dyDescent="0.25">
      <c r="G1103" s="25" t="s">
        <v>73</v>
      </c>
      <c r="H1103" s="16">
        <v>204</v>
      </c>
      <c r="I1103" s="42">
        <v>8</v>
      </c>
      <c r="J1103" s="41">
        <v>14</v>
      </c>
      <c r="K1103" s="43">
        <v>10</v>
      </c>
      <c r="L1103" s="41"/>
      <c r="M1103" s="42"/>
      <c r="N1103" s="41"/>
      <c r="O1103" s="43" t="s">
        <v>887</v>
      </c>
    </row>
    <row r="1104" spans="7:15" x14ac:dyDescent="0.25">
      <c r="G1104" s="25" t="s">
        <v>73</v>
      </c>
      <c r="H1104" s="16">
        <v>205</v>
      </c>
      <c r="I1104" s="42">
        <v>3</v>
      </c>
      <c r="J1104" s="41">
        <v>18</v>
      </c>
      <c r="K1104" s="43">
        <v>6</v>
      </c>
      <c r="L1104" s="41"/>
      <c r="M1104" s="42"/>
      <c r="N1104" s="41"/>
      <c r="O1104" s="43" t="s">
        <v>886</v>
      </c>
    </row>
    <row r="1105" spans="7:15" x14ac:dyDescent="0.25">
      <c r="G1105" s="25" t="s">
        <v>73</v>
      </c>
      <c r="H1105" s="16">
        <v>206</v>
      </c>
      <c r="I1105" s="42">
        <v>2</v>
      </c>
      <c r="J1105" s="41">
        <v>11</v>
      </c>
      <c r="K1105" s="43">
        <v>12</v>
      </c>
      <c r="L1105" s="41"/>
      <c r="M1105" s="42"/>
      <c r="N1105" s="41"/>
      <c r="O1105" s="43" t="s">
        <v>887</v>
      </c>
    </row>
    <row r="1106" spans="7:15" x14ac:dyDescent="0.25">
      <c r="G1106" s="25" t="s">
        <v>73</v>
      </c>
      <c r="H1106" s="16">
        <v>207</v>
      </c>
      <c r="I1106" s="42">
        <v>1</v>
      </c>
      <c r="J1106" s="41">
        <v>10</v>
      </c>
      <c r="K1106" s="43">
        <v>13</v>
      </c>
      <c r="L1106" s="41"/>
      <c r="M1106" s="42"/>
      <c r="N1106" s="41"/>
      <c r="O1106" s="43" t="s">
        <v>887</v>
      </c>
    </row>
    <row r="1107" spans="7:15" x14ac:dyDescent="0.25">
      <c r="G1107" s="25" t="s">
        <v>73</v>
      </c>
      <c r="H1107" s="16">
        <v>208</v>
      </c>
      <c r="I1107" s="42">
        <v>8</v>
      </c>
      <c r="J1107" s="41">
        <v>18</v>
      </c>
      <c r="K1107" s="43">
        <v>5</v>
      </c>
      <c r="L1107" s="41"/>
      <c r="M1107" s="42"/>
      <c r="N1107" s="41"/>
      <c r="O1107" s="43" t="s">
        <v>886</v>
      </c>
    </row>
    <row r="1108" spans="7:15" x14ac:dyDescent="0.25">
      <c r="G1108" s="25" t="s">
        <v>73</v>
      </c>
      <c r="H1108" s="16">
        <v>209</v>
      </c>
      <c r="I1108" s="42">
        <v>2</v>
      </c>
      <c r="J1108" s="41">
        <v>8</v>
      </c>
      <c r="K1108" s="43">
        <v>15</v>
      </c>
      <c r="L1108" s="41"/>
      <c r="M1108" s="42"/>
      <c r="N1108" s="41"/>
      <c r="O1108" s="43" t="s">
        <v>887</v>
      </c>
    </row>
    <row r="1109" spans="7:15" x14ac:dyDescent="0.25">
      <c r="G1109" s="25" t="s">
        <v>73</v>
      </c>
      <c r="H1109" s="16">
        <v>210</v>
      </c>
      <c r="I1109" s="42">
        <v>0</v>
      </c>
      <c r="J1109" s="41">
        <v>7</v>
      </c>
      <c r="K1109" s="43">
        <v>15</v>
      </c>
      <c r="L1109" s="41"/>
      <c r="M1109" s="42"/>
      <c r="N1109" s="41"/>
      <c r="O1109" s="43" t="s">
        <v>886</v>
      </c>
    </row>
    <row r="1110" spans="7:15" x14ac:dyDescent="0.25">
      <c r="G1110" s="25" t="s">
        <v>73</v>
      </c>
      <c r="H1110" s="16">
        <v>211</v>
      </c>
      <c r="I1110" s="42">
        <v>4</v>
      </c>
      <c r="J1110" s="41">
        <v>13</v>
      </c>
      <c r="K1110" s="43">
        <v>10</v>
      </c>
      <c r="L1110" s="41"/>
      <c r="M1110" s="42"/>
      <c r="N1110" s="41"/>
      <c r="O1110" s="43" t="s">
        <v>887</v>
      </c>
    </row>
    <row r="1111" spans="7:15" x14ac:dyDescent="0.25">
      <c r="G1111" s="25" t="s">
        <v>73</v>
      </c>
      <c r="H1111" s="16">
        <v>212</v>
      </c>
      <c r="I1111" s="42">
        <v>3</v>
      </c>
      <c r="J1111" s="41">
        <v>13</v>
      </c>
      <c r="K1111" s="43">
        <v>10</v>
      </c>
      <c r="L1111" s="41"/>
      <c r="M1111" s="42"/>
      <c r="N1111" s="41"/>
      <c r="O1111" s="43" t="s">
        <v>887</v>
      </c>
    </row>
    <row r="1112" spans="7:15" x14ac:dyDescent="0.25">
      <c r="G1112" s="25" t="s">
        <v>73</v>
      </c>
      <c r="H1112" s="16">
        <v>213</v>
      </c>
      <c r="I1112" s="42">
        <v>4</v>
      </c>
      <c r="J1112" s="41">
        <v>14</v>
      </c>
      <c r="K1112" s="43">
        <v>9</v>
      </c>
      <c r="L1112" s="41"/>
      <c r="M1112" s="42"/>
      <c r="N1112" s="41"/>
      <c r="O1112" s="43" t="s">
        <v>887</v>
      </c>
    </row>
    <row r="1113" spans="7:15" x14ac:dyDescent="0.25">
      <c r="G1113" s="25" t="s">
        <v>73</v>
      </c>
      <c r="H1113" s="16">
        <v>214</v>
      </c>
      <c r="I1113" s="42">
        <v>5</v>
      </c>
      <c r="J1113" s="41">
        <v>8</v>
      </c>
      <c r="K1113" s="43">
        <v>16</v>
      </c>
      <c r="L1113" s="41" t="s">
        <v>896</v>
      </c>
      <c r="M1113" s="42" t="s">
        <v>886</v>
      </c>
      <c r="N1113" s="41"/>
      <c r="O1113" s="43" t="s">
        <v>887</v>
      </c>
    </row>
    <row r="1114" spans="7:15" x14ac:dyDescent="0.25">
      <c r="G1114" s="25" t="s">
        <v>73</v>
      </c>
      <c r="H1114" s="16">
        <v>215</v>
      </c>
      <c r="I1114" s="42">
        <v>3</v>
      </c>
      <c r="J1114" s="41">
        <v>8</v>
      </c>
      <c r="K1114" s="43">
        <v>14</v>
      </c>
      <c r="L1114" s="41"/>
      <c r="M1114" s="42"/>
      <c r="N1114" s="41"/>
      <c r="O1114" s="43" t="s">
        <v>887</v>
      </c>
    </row>
    <row r="1115" spans="7:15" x14ac:dyDescent="0.25">
      <c r="G1115" s="25" t="s">
        <v>73</v>
      </c>
      <c r="H1115" s="16">
        <v>216</v>
      </c>
      <c r="I1115" s="42">
        <v>1</v>
      </c>
      <c r="J1115" s="41">
        <v>11</v>
      </c>
      <c r="K1115" s="43">
        <v>12</v>
      </c>
      <c r="L1115" s="41"/>
      <c r="M1115" s="42"/>
      <c r="N1115" s="41"/>
      <c r="O1115" s="43" t="s">
        <v>887</v>
      </c>
    </row>
    <row r="1116" spans="7:15" x14ac:dyDescent="0.25">
      <c r="G1116" s="25" t="s">
        <v>73</v>
      </c>
      <c r="H1116" s="16">
        <v>217</v>
      </c>
      <c r="I1116" s="42">
        <v>3</v>
      </c>
      <c r="J1116" s="41">
        <v>13</v>
      </c>
      <c r="K1116" s="43">
        <v>10</v>
      </c>
      <c r="L1116" s="41"/>
      <c r="M1116" s="42"/>
      <c r="N1116" s="41"/>
      <c r="O1116" s="43" t="s">
        <v>886</v>
      </c>
    </row>
    <row r="1117" spans="7:15" x14ac:dyDescent="0.25">
      <c r="G1117" s="25" t="s">
        <v>73</v>
      </c>
      <c r="H1117" s="16">
        <v>218</v>
      </c>
      <c r="I1117" s="42">
        <v>2</v>
      </c>
      <c r="J1117" s="41">
        <v>10</v>
      </c>
      <c r="K1117" s="43">
        <v>13</v>
      </c>
      <c r="L1117" s="41"/>
      <c r="M1117" s="42"/>
      <c r="N1117" s="41"/>
      <c r="O1117" s="43" t="s">
        <v>887</v>
      </c>
    </row>
    <row r="1118" spans="7:15" x14ac:dyDescent="0.25">
      <c r="G1118" s="25" t="s">
        <v>73</v>
      </c>
      <c r="H1118" s="16">
        <v>219</v>
      </c>
      <c r="I1118" s="42">
        <v>0</v>
      </c>
      <c r="J1118" s="41">
        <v>6</v>
      </c>
      <c r="K1118" s="43">
        <v>17</v>
      </c>
      <c r="L1118" s="41"/>
      <c r="M1118" s="42"/>
      <c r="N1118" s="41"/>
      <c r="O1118" s="43" t="s">
        <v>886</v>
      </c>
    </row>
    <row r="1119" spans="7:15" x14ac:dyDescent="0.25">
      <c r="G1119" s="25" t="s">
        <v>73</v>
      </c>
      <c r="H1119" s="16">
        <v>220</v>
      </c>
      <c r="I1119" s="42">
        <v>0</v>
      </c>
      <c r="J1119" s="41">
        <v>5</v>
      </c>
      <c r="K1119" s="43">
        <v>18</v>
      </c>
      <c r="L1119" s="41"/>
      <c r="M1119" s="42"/>
      <c r="N1119" s="41"/>
      <c r="O1119" s="43" t="s">
        <v>886</v>
      </c>
    </row>
    <row r="1120" spans="7:15" x14ac:dyDescent="0.25">
      <c r="G1120" s="25" t="s">
        <v>73</v>
      </c>
      <c r="H1120" s="16">
        <v>221</v>
      </c>
      <c r="I1120" s="42">
        <v>3</v>
      </c>
      <c r="J1120" s="41">
        <v>12</v>
      </c>
      <c r="K1120" s="43">
        <v>11</v>
      </c>
      <c r="L1120" s="41"/>
      <c r="M1120" s="42"/>
      <c r="N1120" s="41"/>
      <c r="O1120" s="43" t="s">
        <v>886</v>
      </c>
    </row>
    <row r="1121" spans="7:15" x14ac:dyDescent="0.25">
      <c r="G1121" s="25" t="s">
        <v>73</v>
      </c>
      <c r="H1121" s="16">
        <v>222</v>
      </c>
      <c r="I1121" s="42">
        <v>3</v>
      </c>
      <c r="J1121" s="41">
        <v>9</v>
      </c>
      <c r="K1121" s="43">
        <v>14</v>
      </c>
      <c r="L1121" s="41"/>
      <c r="M1121" s="42"/>
      <c r="N1121" s="41"/>
      <c r="O1121" s="43" t="s">
        <v>887</v>
      </c>
    </row>
    <row r="1122" spans="7:15" x14ac:dyDescent="0.25">
      <c r="G1122" s="25" t="s">
        <v>73</v>
      </c>
      <c r="H1122" s="16">
        <v>223</v>
      </c>
      <c r="I1122" s="42">
        <v>0</v>
      </c>
      <c r="J1122" s="41">
        <v>2</v>
      </c>
      <c r="K1122" s="43">
        <v>21</v>
      </c>
      <c r="L1122" s="41"/>
      <c r="M1122" s="42"/>
      <c r="N1122" s="41"/>
      <c r="O1122" s="43" t="s">
        <v>887</v>
      </c>
    </row>
    <row r="1123" spans="7:15" x14ac:dyDescent="0.25">
      <c r="G1123" s="25" t="s">
        <v>73</v>
      </c>
      <c r="H1123" s="16">
        <v>224</v>
      </c>
      <c r="I1123" s="42">
        <v>3</v>
      </c>
      <c r="J1123" s="41">
        <v>8</v>
      </c>
      <c r="K1123" s="43">
        <v>15</v>
      </c>
      <c r="L1123" s="41"/>
      <c r="M1123" s="42"/>
      <c r="N1123" s="41"/>
      <c r="O1123" s="43" t="s">
        <v>887</v>
      </c>
    </row>
    <row r="1124" spans="7:15" x14ac:dyDescent="0.25">
      <c r="G1124" s="25" t="s">
        <v>73</v>
      </c>
      <c r="H1124" s="16">
        <v>225</v>
      </c>
      <c r="I1124" s="42">
        <v>2</v>
      </c>
      <c r="J1124" s="41">
        <v>9</v>
      </c>
      <c r="K1124" s="43">
        <v>14</v>
      </c>
      <c r="L1124" s="41"/>
      <c r="M1124" s="42"/>
      <c r="N1124" s="41"/>
      <c r="O1124" s="43" t="s">
        <v>887</v>
      </c>
    </row>
    <row r="1125" spans="7:15" x14ac:dyDescent="0.25">
      <c r="G1125" s="25" t="s">
        <v>73</v>
      </c>
      <c r="H1125" s="16">
        <v>226</v>
      </c>
      <c r="I1125" s="42">
        <v>2</v>
      </c>
      <c r="J1125" s="41">
        <v>12</v>
      </c>
      <c r="K1125" s="43">
        <v>11</v>
      </c>
      <c r="L1125" s="41"/>
      <c r="M1125" s="42"/>
      <c r="N1125" s="41"/>
      <c r="O1125" s="43" t="s">
        <v>887</v>
      </c>
    </row>
    <row r="1126" spans="7:15" x14ac:dyDescent="0.25">
      <c r="G1126" s="25" t="s">
        <v>73</v>
      </c>
      <c r="H1126" s="16">
        <v>227</v>
      </c>
      <c r="I1126" s="42">
        <v>3</v>
      </c>
      <c r="J1126" s="41">
        <v>12</v>
      </c>
      <c r="K1126" s="43">
        <v>12</v>
      </c>
      <c r="L1126" s="41" t="s">
        <v>896</v>
      </c>
      <c r="M1126" s="42" t="s">
        <v>886</v>
      </c>
      <c r="N1126" s="41"/>
      <c r="O1126" s="43" t="s">
        <v>886</v>
      </c>
    </row>
    <row r="1127" spans="7:15" x14ac:dyDescent="0.25">
      <c r="G1127" s="25" t="s">
        <v>73</v>
      </c>
      <c r="H1127" s="16">
        <v>228</v>
      </c>
      <c r="I1127" s="42">
        <v>3</v>
      </c>
      <c r="J1127" s="41">
        <v>8</v>
      </c>
      <c r="K1127" s="43">
        <v>15</v>
      </c>
      <c r="L1127" s="41"/>
      <c r="M1127" s="42"/>
      <c r="N1127" s="41"/>
      <c r="O1127" s="43" t="s">
        <v>887</v>
      </c>
    </row>
    <row r="1128" spans="7:15" x14ac:dyDescent="0.25">
      <c r="G1128" s="25" t="s">
        <v>73</v>
      </c>
      <c r="H1128" s="16">
        <v>229</v>
      </c>
      <c r="I1128" s="42">
        <v>1</v>
      </c>
      <c r="J1128" s="41">
        <v>10</v>
      </c>
      <c r="K1128" s="43">
        <v>13</v>
      </c>
      <c r="L1128" s="41"/>
      <c r="M1128" s="42"/>
      <c r="N1128" s="41"/>
      <c r="O1128" s="43" t="s">
        <v>886</v>
      </c>
    </row>
    <row r="1129" spans="7:15" x14ac:dyDescent="0.25">
      <c r="G1129" s="25" t="s">
        <v>73</v>
      </c>
      <c r="H1129" s="16">
        <v>230</v>
      </c>
      <c r="I1129" s="42">
        <v>4</v>
      </c>
      <c r="J1129" s="41">
        <v>9</v>
      </c>
      <c r="K1129" s="43">
        <v>13</v>
      </c>
      <c r="L1129" s="41"/>
      <c r="M1129" s="42"/>
      <c r="N1129" s="41"/>
      <c r="O1129" s="43" t="s">
        <v>886</v>
      </c>
    </row>
    <row r="1130" spans="7:15" x14ac:dyDescent="0.25">
      <c r="G1130" s="25" t="s">
        <v>73</v>
      </c>
      <c r="H1130" s="16">
        <v>231</v>
      </c>
      <c r="I1130" s="42">
        <v>0</v>
      </c>
      <c r="J1130" s="41">
        <v>8</v>
      </c>
      <c r="K1130" s="43">
        <v>15</v>
      </c>
      <c r="L1130" s="41"/>
      <c r="M1130" s="42"/>
      <c r="N1130" s="41"/>
      <c r="O1130" s="43" t="s">
        <v>886</v>
      </c>
    </row>
    <row r="1131" spans="7:15" x14ac:dyDescent="0.25">
      <c r="G1131" s="25" t="s">
        <v>73</v>
      </c>
      <c r="H1131" s="16">
        <v>232</v>
      </c>
      <c r="I1131" s="42">
        <v>1</v>
      </c>
      <c r="J1131" s="41">
        <v>9</v>
      </c>
      <c r="K1131" s="43">
        <v>14</v>
      </c>
      <c r="L1131" s="41"/>
      <c r="M1131" s="42"/>
      <c r="N1131" s="41"/>
      <c r="O1131" s="43" t="s">
        <v>887</v>
      </c>
    </row>
    <row r="1132" spans="7:15" x14ac:dyDescent="0.25">
      <c r="G1132" s="25" t="s">
        <v>73</v>
      </c>
      <c r="H1132" s="16">
        <v>233</v>
      </c>
      <c r="I1132" s="42">
        <v>0</v>
      </c>
      <c r="J1132" s="41">
        <v>2</v>
      </c>
      <c r="K1132" s="43">
        <v>21</v>
      </c>
      <c r="L1132" s="41"/>
      <c r="M1132" s="42"/>
      <c r="N1132" s="41"/>
      <c r="O1132" s="43" t="s">
        <v>887</v>
      </c>
    </row>
    <row r="1133" spans="7:15" x14ac:dyDescent="0.25">
      <c r="G1133" s="25" t="s">
        <v>73</v>
      </c>
      <c r="H1133" s="16">
        <v>234</v>
      </c>
      <c r="I1133" s="42">
        <v>0</v>
      </c>
      <c r="J1133" s="41">
        <v>4</v>
      </c>
      <c r="K1133" s="43">
        <v>19</v>
      </c>
      <c r="L1133" s="41"/>
      <c r="M1133" s="42"/>
      <c r="N1133" s="41"/>
      <c r="O1133" s="43" t="s">
        <v>886</v>
      </c>
    </row>
    <row r="1134" spans="7:15" x14ac:dyDescent="0.25">
      <c r="G1134" s="25" t="s">
        <v>73</v>
      </c>
      <c r="H1134" s="16">
        <v>235</v>
      </c>
      <c r="I1134" s="42">
        <v>0</v>
      </c>
      <c r="J1134" s="41">
        <v>4</v>
      </c>
      <c r="K1134" s="43">
        <v>19</v>
      </c>
      <c r="L1134" s="41"/>
      <c r="M1134" s="42"/>
      <c r="N1134" s="41"/>
      <c r="O1134" s="43" t="s">
        <v>887</v>
      </c>
    </row>
    <row r="1135" spans="7:15" x14ac:dyDescent="0.25">
      <c r="G1135" s="25" t="s">
        <v>73</v>
      </c>
      <c r="H1135" s="16">
        <v>236</v>
      </c>
      <c r="I1135" s="42">
        <v>1</v>
      </c>
      <c r="J1135" s="41">
        <v>9</v>
      </c>
      <c r="K1135" s="43">
        <v>13</v>
      </c>
      <c r="L1135" s="41"/>
      <c r="M1135" s="42"/>
      <c r="N1135" s="41"/>
      <c r="O1135" s="43" t="s">
        <v>886</v>
      </c>
    </row>
    <row r="1136" spans="7:15" x14ac:dyDescent="0.25">
      <c r="G1136" s="25" t="s">
        <v>73</v>
      </c>
      <c r="H1136" s="16">
        <v>237</v>
      </c>
      <c r="I1136" s="42">
        <v>3</v>
      </c>
      <c r="J1136" s="41">
        <v>8</v>
      </c>
      <c r="K1136" s="43">
        <v>15</v>
      </c>
      <c r="L1136" s="41"/>
      <c r="M1136" s="42"/>
      <c r="N1136" s="41"/>
      <c r="O1136" s="43" t="s">
        <v>887</v>
      </c>
    </row>
    <row r="1137" spans="7:15" x14ac:dyDescent="0.25">
      <c r="G1137" s="25" t="s">
        <v>73</v>
      </c>
      <c r="H1137" s="16">
        <v>238</v>
      </c>
      <c r="I1137" s="42">
        <v>12</v>
      </c>
      <c r="J1137" s="41">
        <v>18</v>
      </c>
      <c r="K1137" s="43">
        <v>6</v>
      </c>
      <c r="L1137" s="41" t="s">
        <v>896</v>
      </c>
      <c r="M1137" s="42" t="s">
        <v>886</v>
      </c>
      <c r="N1137" s="41"/>
      <c r="O1137" s="43" t="s">
        <v>886</v>
      </c>
    </row>
    <row r="1138" spans="7:15" x14ac:dyDescent="0.25">
      <c r="G1138" s="25" t="s">
        <v>73</v>
      </c>
      <c r="H1138" s="16">
        <v>239</v>
      </c>
      <c r="I1138" s="42">
        <v>6</v>
      </c>
      <c r="J1138" s="41">
        <v>17</v>
      </c>
      <c r="K1138" s="43">
        <v>6</v>
      </c>
      <c r="L1138" s="41"/>
      <c r="M1138" s="42"/>
      <c r="N1138" s="41"/>
      <c r="O1138" s="43" t="s">
        <v>886</v>
      </c>
    </row>
    <row r="1139" spans="7:15" x14ac:dyDescent="0.25">
      <c r="G1139" s="25" t="s">
        <v>73</v>
      </c>
      <c r="H1139" s="16">
        <v>240</v>
      </c>
      <c r="I1139" s="42">
        <v>7</v>
      </c>
      <c r="J1139" s="41">
        <v>14</v>
      </c>
      <c r="K1139" s="43">
        <v>9</v>
      </c>
      <c r="L1139" s="41"/>
      <c r="M1139" s="42"/>
      <c r="N1139" s="41"/>
      <c r="O1139" s="43" t="s">
        <v>887</v>
      </c>
    </row>
    <row r="1140" spans="7:15" x14ac:dyDescent="0.25">
      <c r="G1140" s="25" t="s">
        <v>73</v>
      </c>
      <c r="H1140" s="16">
        <v>241</v>
      </c>
      <c r="I1140" s="42">
        <v>6</v>
      </c>
      <c r="J1140" s="41">
        <v>14</v>
      </c>
      <c r="K1140" s="43">
        <v>9</v>
      </c>
      <c r="L1140" s="41"/>
      <c r="M1140" s="42"/>
      <c r="N1140" s="41"/>
      <c r="O1140" s="43" t="s">
        <v>887</v>
      </c>
    </row>
    <row r="1141" spans="7:15" x14ac:dyDescent="0.25">
      <c r="G1141" s="25" t="s">
        <v>73</v>
      </c>
      <c r="H1141" s="16">
        <v>242</v>
      </c>
      <c r="I1141" s="42">
        <v>4</v>
      </c>
      <c r="J1141" s="41">
        <v>11</v>
      </c>
      <c r="K1141" s="43">
        <v>12</v>
      </c>
      <c r="L1141" s="41"/>
      <c r="M1141" s="42"/>
      <c r="N1141" s="41"/>
      <c r="O1141" s="43" t="s">
        <v>887</v>
      </c>
    </row>
    <row r="1142" spans="7:15" x14ac:dyDescent="0.25">
      <c r="G1142" s="25" t="s">
        <v>73</v>
      </c>
      <c r="H1142" s="16">
        <v>243</v>
      </c>
      <c r="I1142" s="42">
        <v>6</v>
      </c>
      <c r="J1142" s="41">
        <v>13</v>
      </c>
      <c r="K1142" s="43">
        <v>10</v>
      </c>
      <c r="L1142" s="41"/>
      <c r="M1142" s="42"/>
      <c r="N1142" s="41"/>
      <c r="O1142" s="43" t="s">
        <v>887</v>
      </c>
    </row>
    <row r="1143" spans="7:15" x14ac:dyDescent="0.25">
      <c r="G1143" s="25" t="s">
        <v>73</v>
      </c>
      <c r="H1143" s="16">
        <v>244</v>
      </c>
      <c r="I1143" s="42">
        <v>7</v>
      </c>
      <c r="J1143" s="41">
        <v>15</v>
      </c>
      <c r="K1143" s="43">
        <v>8</v>
      </c>
      <c r="L1143" s="41"/>
      <c r="M1143" s="42"/>
      <c r="N1143" s="41"/>
      <c r="O1143" s="43" t="s">
        <v>887</v>
      </c>
    </row>
    <row r="1144" spans="7:15" x14ac:dyDescent="0.25">
      <c r="G1144" s="25" t="s">
        <v>73</v>
      </c>
      <c r="H1144" s="16">
        <v>245</v>
      </c>
      <c r="I1144" s="42">
        <v>5</v>
      </c>
      <c r="J1144" s="41">
        <v>10</v>
      </c>
      <c r="K1144" s="43">
        <v>13</v>
      </c>
      <c r="L1144" s="41"/>
      <c r="M1144" s="42"/>
      <c r="N1144" s="41"/>
      <c r="O1144" s="43" t="s">
        <v>887</v>
      </c>
    </row>
    <row r="1145" spans="7:15" x14ac:dyDescent="0.25">
      <c r="G1145" s="25" t="s">
        <v>73</v>
      </c>
      <c r="H1145" s="16">
        <v>246</v>
      </c>
      <c r="I1145" s="42">
        <v>11</v>
      </c>
      <c r="J1145" s="41">
        <v>14</v>
      </c>
      <c r="K1145" s="43">
        <v>9</v>
      </c>
      <c r="L1145" s="41"/>
      <c r="M1145" s="42"/>
      <c r="N1145" s="41" t="s">
        <v>896</v>
      </c>
      <c r="O1145" s="43" t="s">
        <v>886</v>
      </c>
    </row>
    <row r="1146" spans="7:15" x14ac:dyDescent="0.25">
      <c r="G1146" s="25" t="s">
        <v>73</v>
      </c>
      <c r="H1146" s="16">
        <v>247</v>
      </c>
      <c r="I1146" s="42">
        <v>5</v>
      </c>
      <c r="J1146" s="41">
        <v>14</v>
      </c>
      <c r="K1146" s="43">
        <v>9</v>
      </c>
      <c r="L1146" s="41"/>
      <c r="M1146" s="42"/>
      <c r="N1146" s="41"/>
      <c r="O1146" s="43" t="s">
        <v>886</v>
      </c>
    </row>
    <row r="1147" spans="7:15" x14ac:dyDescent="0.25">
      <c r="G1147" s="25" t="s">
        <v>73</v>
      </c>
      <c r="H1147" s="16">
        <v>248</v>
      </c>
      <c r="I1147" s="42">
        <v>11</v>
      </c>
      <c r="J1147" s="41">
        <v>15</v>
      </c>
      <c r="K1147" s="43">
        <v>9</v>
      </c>
      <c r="L1147" s="41" t="s">
        <v>896</v>
      </c>
      <c r="M1147" s="42" t="s">
        <v>886</v>
      </c>
      <c r="N1147" s="41"/>
      <c r="O1147" s="43" t="s">
        <v>887</v>
      </c>
    </row>
    <row r="1148" spans="7:15" x14ac:dyDescent="0.25">
      <c r="G1148" s="25" t="s">
        <v>73</v>
      </c>
      <c r="H1148" s="16">
        <v>249</v>
      </c>
      <c r="I1148" s="42">
        <v>4</v>
      </c>
      <c r="J1148" s="41">
        <v>14</v>
      </c>
      <c r="K1148" s="43">
        <v>9</v>
      </c>
      <c r="L1148" s="41"/>
      <c r="M1148" s="42"/>
      <c r="N1148" s="41"/>
      <c r="O1148" s="43" t="s">
        <v>887</v>
      </c>
    </row>
    <row r="1149" spans="7:15" x14ac:dyDescent="0.25">
      <c r="G1149" s="25" t="s">
        <v>73</v>
      </c>
      <c r="H1149" s="16">
        <v>250</v>
      </c>
      <c r="I1149" s="42">
        <v>5</v>
      </c>
      <c r="J1149" s="41">
        <v>13</v>
      </c>
      <c r="K1149" s="43">
        <v>10</v>
      </c>
      <c r="L1149" s="41"/>
      <c r="M1149" s="42"/>
      <c r="N1149" s="41"/>
      <c r="O1149" s="43" t="s">
        <v>887</v>
      </c>
    </row>
    <row r="1150" spans="7:15" x14ac:dyDescent="0.25">
      <c r="G1150" s="25" t="s">
        <v>73</v>
      </c>
      <c r="H1150" s="16">
        <v>251</v>
      </c>
      <c r="I1150" s="42">
        <v>2</v>
      </c>
      <c r="J1150" s="41">
        <v>15</v>
      </c>
      <c r="K1150" s="43">
        <v>8</v>
      </c>
      <c r="L1150" s="41"/>
      <c r="M1150" s="42"/>
      <c r="N1150" s="41"/>
      <c r="O1150" s="43" t="s">
        <v>886</v>
      </c>
    </row>
    <row r="1151" spans="7:15" x14ac:dyDescent="0.25">
      <c r="G1151" s="25" t="s">
        <v>73</v>
      </c>
      <c r="H1151" s="16">
        <v>252</v>
      </c>
      <c r="I1151" s="42">
        <v>8</v>
      </c>
      <c r="J1151" s="41">
        <v>15</v>
      </c>
      <c r="K1151" s="43">
        <v>8</v>
      </c>
      <c r="L1151" s="41"/>
      <c r="M1151" s="42"/>
      <c r="N1151" s="41"/>
      <c r="O1151" s="43" t="s">
        <v>887</v>
      </c>
    </row>
    <row r="1152" spans="7:15" x14ac:dyDescent="0.25">
      <c r="G1152" s="25" t="s">
        <v>73</v>
      </c>
      <c r="H1152" s="16">
        <v>253</v>
      </c>
      <c r="I1152" s="42">
        <v>4</v>
      </c>
      <c r="J1152" s="41">
        <v>16</v>
      </c>
      <c r="K1152" s="43">
        <v>7</v>
      </c>
      <c r="L1152" s="41"/>
      <c r="M1152" s="42"/>
      <c r="N1152" s="41"/>
      <c r="O1152" s="43" t="s">
        <v>886</v>
      </c>
    </row>
    <row r="1153" spans="7:15" x14ac:dyDescent="0.25">
      <c r="G1153" s="25" t="s">
        <v>73</v>
      </c>
      <c r="H1153" s="16">
        <v>254</v>
      </c>
      <c r="I1153" s="42">
        <v>2</v>
      </c>
      <c r="J1153" s="41">
        <v>13</v>
      </c>
      <c r="K1153" s="43">
        <v>10</v>
      </c>
      <c r="L1153" s="41"/>
      <c r="M1153" s="42"/>
      <c r="N1153" s="41"/>
      <c r="O1153" s="43" t="s">
        <v>887</v>
      </c>
    </row>
    <row r="1154" spans="7:15" x14ac:dyDescent="0.25">
      <c r="G1154" s="25" t="s">
        <v>73</v>
      </c>
      <c r="H1154" s="16">
        <v>255</v>
      </c>
      <c r="I1154" s="42">
        <v>5</v>
      </c>
      <c r="J1154" s="41">
        <v>14</v>
      </c>
      <c r="K1154" s="43">
        <v>9</v>
      </c>
      <c r="L1154" s="41"/>
      <c r="M1154" s="42"/>
      <c r="N1154" s="41"/>
      <c r="O1154" s="43" t="s">
        <v>887</v>
      </c>
    </row>
    <row r="1155" spans="7:15" x14ac:dyDescent="0.25">
      <c r="G1155" s="25" t="s">
        <v>73</v>
      </c>
      <c r="H1155" s="16">
        <v>256</v>
      </c>
      <c r="I1155" s="42">
        <v>3</v>
      </c>
      <c r="J1155" s="41">
        <v>11</v>
      </c>
      <c r="K1155" s="43">
        <v>12</v>
      </c>
      <c r="L1155" s="41"/>
      <c r="M1155" s="42"/>
      <c r="N1155" s="41"/>
      <c r="O1155" s="43" t="s">
        <v>887</v>
      </c>
    </row>
    <row r="1156" spans="7:15" x14ac:dyDescent="0.25">
      <c r="G1156" s="25" t="s">
        <v>73</v>
      </c>
      <c r="H1156" s="16">
        <v>257</v>
      </c>
      <c r="I1156" s="42">
        <v>5</v>
      </c>
      <c r="J1156" s="41">
        <v>15</v>
      </c>
      <c r="K1156" s="43">
        <v>8</v>
      </c>
      <c r="L1156" s="41"/>
      <c r="M1156" s="42"/>
      <c r="N1156" s="41"/>
      <c r="O1156" s="43" t="s">
        <v>887</v>
      </c>
    </row>
    <row r="1157" spans="7:15" x14ac:dyDescent="0.25">
      <c r="G1157" s="25" t="s">
        <v>73</v>
      </c>
      <c r="H1157" s="16">
        <v>258</v>
      </c>
      <c r="I1157" s="42">
        <v>6</v>
      </c>
      <c r="J1157" s="41">
        <v>17</v>
      </c>
      <c r="K1157" s="43">
        <v>6</v>
      </c>
      <c r="L1157" s="41"/>
      <c r="M1157" s="42"/>
      <c r="N1157" s="41"/>
      <c r="O1157" s="43" t="s">
        <v>886</v>
      </c>
    </row>
    <row r="1158" spans="7:15" x14ac:dyDescent="0.25">
      <c r="G1158" s="25" t="s">
        <v>73</v>
      </c>
      <c r="H1158" s="16">
        <v>259</v>
      </c>
      <c r="I1158" s="42">
        <v>5</v>
      </c>
      <c r="J1158" s="41">
        <v>12</v>
      </c>
      <c r="K1158" s="43">
        <v>11</v>
      </c>
      <c r="L1158" s="41"/>
      <c r="M1158" s="42"/>
      <c r="N1158" s="41"/>
      <c r="O1158" s="43" t="s">
        <v>887</v>
      </c>
    </row>
    <row r="1159" spans="7:15" x14ac:dyDescent="0.25">
      <c r="G1159" s="25" t="s">
        <v>73</v>
      </c>
      <c r="H1159" s="16">
        <v>260</v>
      </c>
      <c r="I1159" s="42">
        <v>5</v>
      </c>
      <c r="J1159" s="41">
        <v>11</v>
      </c>
      <c r="K1159" s="43">
        <v>12</v>
      </c>
      <c r="L1159" s="41"/>
      <c r="M1159" s="42"/>
      <c r="N1159" s="41"/>
      <c r="O1159" s="43" t="s">
        <v>887</v>
      </c>
    </row>
    <row r="1160" spans="7:15" x14ac:dyDescent="0.25">
      <c r="G1160" s="25" t="s">
        <v>73</v>
      </c>
      <c r="H1160" s="16">
        <v>261</v>
      </c>
      <c r="I1160" s="42">
        <v>17</v>
      </c>
      <c r="J1160" s="41">
        <v>22</v>
      </c>
      <c r="K1160" s="43">
        <v>2</v>
      </c>
      <c r="L1160" s="41" t="s">
        <v>896</v>
      </c>
      <c r="M1160" s="42" t="s">
        <v>886</v>
      </c>
      <c r="N1160" s="41" t="s">
        <v>896</v>
      </c>
      <c r="O1160" s="43" t="s">
        <v>886</v>
      </c>
    </row>
    <row r="1161" spans="7:15" x14ac:dyDescent="0.25">
      <c r="G1161" s="25" t="s">
        <v>73</v>
      </c>
      <c r="H1161" s="16">
        <v>262</v>
      </c>
      <c r="I1161" s="42">
        <v>12</v>
      </c>
      <c r="J1161" s="41">
        <v>21</v>
      </c>
      <c r="K1161" s="43">
        <v>2</v>
      </c>
      <c r="L1161" s="41"/>
      <c r="M1161" s="42"/>
      <c r="N1161" s="41"/>
      <c r="O1161" s="43" t="s">
        <v>886</v>
      </c>
    </row>
    <row r="1162" spans="7:15" x14ac:dyDescent="0.25">
      <c r="G1162" s="25" t="s">
        <v>73</v>
      </c>
      <c r="H1162" s="16">
        <v>263</v>
      </c>
      <c r="I1162" s="42">
        <v>5</v>
      </c>
      <c r="J1162" s="41">
        <v>10</v>
      </c>
      <c r="K1162" s="43">
        <v>13</v>
      </c>
      <c r="L1162" s="41"/>
      <c r="M1162" s="42"/>
      <c r="N1162" s="41"/>
      <c r="O1162" s="43" t="s">
        <v>887</v>
      </c>
    </row>
    <row r="1163" spans="7:15" x14ac:dyDescent="0.25">
      <c r="G1163" s="25" t="s">
        <v>73</v>
      </c>
      <c r="H1163" s="16">
        <v>264</v>
      </c>
      <c r="I1163" s="42">
        <v>9</v>
      </c>
      <c r="J1163" s="41">
        <v>15</v>
      </c>
      <c r="K1163" s="43">
        <v>8</v>
      </c>
      <c r="L1163" s="41"/>
      <c r="M1163" s="42"/>
      <c r="N1163" s="41"/>
      <c r="O1163" s="43" t="s">
        <v>887</v>
      </c>
    </row>
    <row r="1164" spans="7:15" x14ac:dyDescent="0.25">
      <c r="G1164" s="25" t="s">
        <v>73</v>
      </c>
      <c r="H1164" s="16">
        <v>265</v>
      </c>
      <c r="I1164" s="42">
        <v>6</v>
      </c>
      <c r="J1164" s="41">
        <v>19</v>
      </c>
      <c r="K1164" s="43">
        <v>4</v>
      </c>
      <c r="L1164" s="41"/>
      <c r="M1164" s="42"/>
      <c r="N1164" s="41"/>
      <c r="O1164" s="43" t="s">
        <v>887</v>
      </c>
    </row>
    <row r="1165" spans="7:15" x14ac:dyDescent="0.25">
      <c r="G1165" s="25" t="s">
        <v>73</v>
      </c>
      <c r="H1165" s="16">
        <v>266</v>
      </c>
      <c r="I1165" s="42">
        <v>9</v>
      </c>
      <c r="J1165" s="41">
        <v>15</v>
      </c>
      <c r="K1165" s="43">
        <v>8</v>
      </c>
      <c r="L1165" s="41"/>
      <c r="M1165" s="42"/>
      <c r="N1165" s="41" t="s">
        <v>896</v>
      </c>
      <c r="O1165" s="43" t="s">
        <v>886</v>
      </c>
    </row>
    <row r="1166" spans="7:15" x14ac:dyDescent="0.25">
      <c r="G1166" s="25" t="s">
        <v>73</v>
      </c>
      <c r="H1166" s="16">
        <v>267</v>
      </c>
      <c r="I1166" s="42">
        <v>7</v>
      </c>
      <c r="J1166" s="41">
        <v>10</v>
      </c>
      <c r="K1166" s="43">
        <v>13</v>
      </c>
      <c r="L1166" s="41"/>
      <c r="M1166" s="42"/>
      <c r="N1166" s="41"/>
      <c r="O1166" s="43" t="s">
        <v>887</v>
      </c>
    </row>
    <row r="1167" spans="7:15" x14ac:dyDescent="0.25">
      <c r="G1167" s="25" t="s">
        <v>73</v>
      </c>
      <c r="H1167" s="16">
        <v>268</v>
      </c>
      <c r="I1167" s="42">
        <v>9</v>
      </c>
      <c r="J1167" s="41">
        <v>17</v>
      </c>
      <c r="K1167" s="43">
        <v>6</v>
      </c>
      <c r="L1167" s="41"/>
      <c r="M1167" s="42"/>
      <c r="N1167" s="41"/>
      <c r="O1167" s="43" t="s">
        <v>886</v>
      </c>
    </row>
    <row r="1168" spans="7:15" x14ac:dyDescent="0.25">
      <c r="G1168" s="25" t="s">
        <v>73</v>
      </c>
      <c r="H1168" s="16">
        <v>269</v>
      </c>
      <c r="I1168" s="42">
        <v>5</v>
      </c>
      <c r="J1168" s="41">
        <v>13</v>
      </c>
      <c r="K1168" s="43">
        <v>10</v>
      </c>
      <c r="L1168" s="41"/>
      <c r="M1168" s="42"/>
      <c r="N1168" s="41"/>
      <c r="O1168" s="43" t="s">
        <v>887</v>
      </c>
    </row>
    <row r="1169" spans="7:15" x14ac:dyDescent="0.25">
      <c r="G1169" s="25" t="s">
        <v>73</v>
      </c>
      <c r="H1169" s="16">
        <v>270</v>
      </c>
      <c r="I1169" s="42">
        <v>5</v>
      </c>
      <c r="J1169" s="41">
        <v>14</v>
      </c>
      <c r="K1169" s="43">
        <v>9</v>
      </c>
      <c r="L1169" s="41"/>
      <c r="M1169" s="42"/>
      <c r="N1169" s="41"/>
      <c r="O1169" s="43" t="s">
        <v>886</v>
      </c>
    </row>
    <row r="1170" spans="7:15" x14ac:dyDescent="0.25">
      <c r="G1170" s="25" t="s">
        <v>73</v>
      </c>
      <c r="H1170" s="16">
        <v>271</v>
      </c>
      <c r="I1170" s="42">
        <v>8</v>
      </c>
      <c r="J1170" s="41">
        <v>19</v>
      </c>
      <c r="K1170" s="43">
        <v>4</v>
      </c>
      <c r="L1170" s="41"/>
      <c r="M1170" s="42"/>
      <c r="N1170" s="41"/>
      <c r="O1170" s="43" t="s">
        <v>886</v>
      </c>
    </row>
    <row r="1171" spans="7:15" x14ac:dyDescent="0.25">
      <c r="G1171" s="25" t="s">
        <v>73</v>
      </c>
      <c r="H1171" s="16">
        <v>272</v>
      </c>
      <c r="I1171" s="42">
        <v>3</v>
      </c>
      <c r="J1171" s="41">
        <v>15</v>
      </c>
      <c r="K1171" s="43">
        <v>8</v>
      </c>
      <c r="L1171" s="41"/>
      <c r="M1171" s="42"/>
      <c r="N1171" s="41"/>
      <c r="O1171" s="43" t="s">
        <v>887</v>
      </c>
    </row>
    <row r="1172" spans="7:15" x14ac:dyDescent="0.25">
      <c r="G1172" s="25" t="s">
        <v>73</v>
      </c>
      <c r="H1172" s="16">
        <v>273</v>
      </c>
      <c r="I1172" s="42">
        <v>2</v>
      </c>
      <c r="J1172" s="41">
        <v>13</v>
      </c>
      <c r="K1172" s="43">
        <v>10</v>
      </c>
      <c r="L1172" s="41"/>
      <c r="M1172" s="42"/>
      <c r="N1172" s="41"/>
      <c r="O1172" s="43" t="s">
        <v>887</v>
      </c>
    </row>
    <row r="1173" spans="7:15" x14ac:dyDescent="0.25">
      <c r="G1173" s="25" t="s">
        <v>73</v>
      </c>
      <c r="H1173" s="16">
        <v>274</v>
      </c>
      <c r="I1173" s="42">
        <v>8</v>
      </c>
      <c r="J1173" s="41">
        <v>15</v>
      </c>
      <c r="K1173" s="43">
        <v>9</v>
      </c>
      <c r="L1173" s="41" t="s">
        <v>896</v>
      </c>
      <c r="M1173" s="42" t="s">
        <v>886</v>
      </c>
      <c r="N1173" s="41"/>
      <c r="O1173" s="43" t="s">
        <v>886</v>
      </c>
    </row>
    <row r="1174" spans="7:15" x14ac:dyDescent="0.25">
      <c r="G1174" s="25" t="s">
        <v>73</v>
      </c>
      <c r="H1174" s="16">
        <v>275</v>
      </c>
      <c r="I1174" s="42">
        <v>4</v>
      </c>
      <c r="J1174" s="41">
        <v>17</v>
      </c>
      <c r="K1174" s="43">
        <v>6</v>
      </c>
      <c r="L1174" s="41"/>
      <c r="M1174" s="42"/>
      <c r="N1174" s="41"/>
      <c r="O1174" s="43" t="s">
        <v>887</v>
      </c>
    </row>
    <row r="1175" spans="7:15" x14ac:dyDescent="0.25">
      <c r="G1175" s="25" t="s">
        <v>73</v>
      </c>
      <c r="H1175" s="16">
        <v>276</v>
      </c>
      <c r="I1175" s="42">
        <v>0</v>
      </c>
      <c r="J1175" s="41">
        <v>15</v>
      </c>
      <c r="K1175" s="43">
        <v>7</v>
      </c>
      <c r="L1175" s="41"/>
      <c r="M1175" s="42"/>
      <c r="N1175" s="41"/>
      <c r="O1175" s="43" t="s">
        <v>886</v>
      </c>
    </row>
    <row r="1176" spans="7:15" x14ac:dyDescent="0.25">
      <c r="G1176" s="25" t="s">
        <v>73</v>
      </c>
      <c r="H1176" s="16">
        <v>277</v>
      </c>
      <c r="I1176" s="42">
        <v>0</v>
      </c>
      <c r="J1176" s="41">
        <v>8</v>
      </c>
      <c r="K1176" s="43">
        <v>15</v>
      </c>
      <c r="L1176" s="41"/>
      <c r="M1176" s="42"/>
      <c r="N1176" s="41"/>
      <c r="O1176" s="43" t="s">
        <v>887</v>
      </c>
    </row>
    <row r="1177" spans="7:15" x14ac:dyDescent="0.25">
      <c r="G1177" s="25" t="s">
        <v>73</v>
      </c>
      <c r="H1177" s="16">
        <v>278</v>
      </c>
      <c r="I1177" s="42">
        <v>1</v>
      </c>
      <c r="J1177" s="41">
        <v>16</v>
      </c>
      <c r="K1177" s="43">
        <v>7</v>
      </c>
      <c r="L1177" s="41"/>
      <c r="M1177" s="42"/>
      <c r="N1177" s="41"/>
      <c r="O1177" s="43" t="s">
        <v>887</v>
      </c>
    </row>
    <row r="1178" spans="7:15" x14ac:dyDescent="0.25">
      <c r="G1178" s="25" t="s">
        <v>73</v>
      </c>
      <c r="H1178" s="16">
        <v>279</v>
      </c>
      <c r="I1178" s="42">
        <v>3</v>
      </c>
      <c r="J1178" s="41">
        <v>16</v>
      </c>
      <c r="K1178" s="43">
        <v>7</v>
      </c>
      <c r="L1178" s="41"/>
      <c r="M1178" s="42"/>
      <c r="N1178" s="41"/>
      <c r="O1178" s="43" t="s">
        <v>886</v>
      </c>
    </row>
    <row r="1179" spans="7:15" x14ac:dyDescent="0.25">
      <c r="G1179" s="25" t="s">
        <v>73</v>
      </c>
      <c r="H1179" s="16">
        <v>280</v>
      </c>
      <c r="I1179" s="42">
        <v>9</v>
      </c>
      <c r="J1179" s="41">
        <v>19</v>
      </c>
      <c r="K1179" s="43">
        <v>5</v>
      </c>
      <c r="L1179" s="41" t="s">
        <v>896</v>
      </c>
      <c r="M1179" s="42" t="s">
        <v>886</v>
      </c>
      <c r="N1179" s="41"/>
      <c r="O1179" s="43" t="s">
        <v>887</v>
      </c>
    </row>
    <row r="1180" spans="7:15" x14ac:dyDescent="0.25">
      <c r="G1180" s="25" t="s">
        <v>73</v>
      </c>
      <c r="H1180" s="16">
        <v>281</v>
      </c>
      <c r="I1180" s="42">
        <v>2</v>
      </c>
      <c r="J1180" s="41">
        <v>16</v>
      </c>
      <c r="K1180" s="43">
        <v>7</v>
      </c>
      <c r="L1180" s="41"/>
      <c r="M1180" s="42"/>
      <c r="N1180" s="41"/>
      <c r="O1180" s="43" t="s">
        <v>887</v>
      </c>
    </row>
    <row r="1181" spans="7:15" x14ac:dyDescent="0.25">
      <c r="G1181" s="25" t="s">
        <v>73</v>
      </c>
      <c r="H1181" s="16">
        <v>282</v>
      </c>
      <c r="I1181" s="42">
        <v>4</v>
      </c>
      <c r="J1181" s="41">
        <v>19</v>
      </c>
      <c r="K1181" s="43">
        <v>5</v>
      </c>
      <c r="L1181" s="41"/>
      <c r="M1181" s="42"/>
      <c r="N1181" s="41"/>
      <c r="O1181" s="43" t="s">
        <v>887</v>
      </c>
    </row>
    <row r="1182" spans="7:15" x14ac:dyDescent="0.25">
      <c r="G1182" s="25" t="s">
        <v>73</v>
      </c>
      <c r="H1182" s="16">
        <v>283</v>
      </c>
      <c r="I1182" s="42">
        <v>1</v>
      </c>
      <c r="J1182" s="41">
        <v>14</v>
      </c>
      <c r="K1182" s="43">
        <v>10</v>
      </c>
      <c r="L1182" s="41"/>
      <c r="M1182" s="42"/>
      <c r="N1182" s="41"/>
      <c r="O1182" s="43" t="s">
        <v>887</v>
      </c>
    </row>
    <row r="1183" spans="7:15" x14ac:dyDescent="0.25">
      <c r="G1183" s="25" t="s">
        <v>73</v>
      </c>
      <c r="H1183" s="16">
        <v>284</v>
      </c>
      <c r="I1183" s="42">
        <v>3</v>
      </c>
      <c r="J1183" s="41">
        <v>12</v>
      </c>
      <c r="K1183" s="43">
        <v>11</v>
      </c>
      <c r="L1183" s="41"/>
      <c r="M1183" s="42"/>
      <c r="N1183" s="41"/>
      <c r="O1183" s="43" t="s">
        <v>887</v>
      </c>
    </row>
    <row r="1184" spans="7:15" x14ac:dyDescent="0.25">
      <c r="G1184" s="25" t="s">
        <v>73</v>
      </c>
      <c r="H1184" s="16">
        <v>285</v>
      </c>
      <c r="I1184" s="42">
        <v>4</v>
      </c>
      <c r="J1184" s="41">
        <v>13</v>
      </c>
      <c r="K1184" s="43">
        <v>10</v>
      </c>
      <c r="L1184" s="41"/>
      <c r="M1184" s="42"/>
      <c r="N1184" s="41"/>
      <c r="O1184" s="43" t="s">
        <v>887</v>
      </c>
    </row>
    <row r="1185" spans="7:15" x14ac:dyDescent="0.25">
      <c r="G1185" s="25" t="s">
        <v>73</v>
      </c>
      <c r="H1185" s="16">
        <v>286</v>
      </c>
      <c r="I1185" s="42">
        <v>3</v>
      </c>
      <c r="J1185" s="41">
        <v>14</v>
      </c>
      <c r="K1185" s="43">
        <v>10</v>
      </c>
      <c r="L1185" s="41"/>
      <c r="M1185" s="42"/>
      <c r="N1185" s="41"/>
      <c r="O1185" s="43" t="s">
        <v>887</v>
      </c>
    </row>
    <row r="1186" spans="7:15" x14ac:dyDescent="0.25">
      <c r="G1186" s="25" t="s">
        <v>73</v>
      </c>
      <c r="H1186" s="16">
        <v>287</v>
      </c>
      <c r="I1186" s="42">
        <v>3</v>
      </c>
      <c r="J1186" s="41">
        <v>14</v>
      </c>
      <c r="K1186" s="43">
        <v>9</v>
      </c>
      <c r="L1186" s="41"/>
      <c r="M1186" s="42"/>
      <c r="N1186" s="41"/>
      <c r="O1186" s="43" t="s">
        <v>887</v>
      </c>
    </row>
    <row r="1187" spans="7:15" x14ac:dyDescent="0.25">
      <c r="G1187" s="25" t="s">
        <v>73</v>
      </c>
      <c r="H1187" s="16">
        <v>288</v>
      </c>
      <c r="I1187" s="42">
        <v>8</v>
      </c>
      <c r="J1187" s="41">
        <v>19</v>
      </c>
      <c r="K1187" s="43">
        <v>5</v>
      </c>
      <c r="L1187" s="41" t="s">
        <v>896</v>
      </c>
      <c r="M1187" s="42" t="s">
        <v>886</v>
      </c>
      <c r="N1187" s="41"/>
      <c r="O1187" s="43" t="s">
        <v>886</v>
      </c>
    </row>
    <row r="1188" spans="7:15" x14ac:dyDescent="0.25">
      <c r="G1188" s="25" t="s">
        <v>73</v>
      </c>
      <c r="H1188" s="16">
        <v>289</v>
      </c>
      <c r="I1188" s="42">
        <v>1</v>
      </c>
      <c r="J1188" s="41">
        <v>13</v>
      </c>
      <c r="K1188" s="43">
        <v>10</v>
      </c>
      <c r="L1188" s="41"/>
      <c r="M1188" s="42"/>
      <c r="N1188" s="41"/>
      <c r="O1188" s="43" t="s">
        <v>887</v>
      </c>
    </row>
    <row r="1189" spans="7:15" x14ac:dyDescent="0.25">
      <c r="G1189" s="25" t="s">
        <v>73</v>
      </c>
      <c r="H1189" s="16">
        <v>290</v>
      </c>
      <c r="I1189" s="42">
        <v>5</v>
      </c>
      <c r="J1189" s="41">
        <v>16</v>
      </c>
      <c r="K1189" s="43">
        <v>7</v>
      </c>
      <c r="L1189" s="41"/>
      <c r="M1189" s="42"/>
      <c r="N1189" s="41"/>
      <c r="O1189" s="43" t="s">
        <v>886</v>
      </c>
    </row>
    <row r="1190" spans="7:15" x14ac:dyDescent="0.25">
      <c r="G1190" s="25" t="s">
        <v>73</v>
      </c>
      <c r="H1190" s="16">
        <v>291</v>
      </c>
      <c r="I1190" s="42">
        <v>2</v>
      </c>
      <c r="J1190" s="41">
        <v>8</v>
      </c>
      <c r="K1190" s="43">
        <v>15</v>
      </c>
      <c r="L1190" s="41"/>
      <c r="M1190" s="42"/>
      <c r="N1190" s="41"/>
      <c r="O1190" s="43" t="s">
        <v>887</v>
      </c>
    </row>
    <row r="1191" spans="7:15" x14ac:dyDescent="0.25">
      <c r="G1191" s="25" t="s">
        <v>73</v>
      </c>
      <c r="H1191" s="16">
        <v>292</v>
      </c>
      <c r="I1191" s="42">
        <v>2</v>
      </c>
      <c r="J1191" s="41">
        <v>10</v>
      </c>
      <c r="K1191" s="43">
        <v>13</v>
      </c>
      <c r="L1191" s="41"/>
      <c r="M1191" s="42"/>
      <c r="N1191" s="41"/>
      <c r="O1191" s="43" t="s">
        <v>887</v>
      </c>
    </row>
    <row r="1192" spans="7:15" x14ac:dyDescent="0.25">
      <c r="G1192" s="25" t="s">
        <v>73</v>
      </c>
      <c r="H1192" s="16">
        <v>293</v>
      </c>
      <c r="I1192" s="42">
        <v>1</v>
      </c>
      <c r="J1192" s="41">
        <v>10</v>
      </c>
      <c r="K1192" s="43">
        <v>13</v>
      </c>
      <c r="L1192" s="41"/>
      <c r="M1192" s="42"/>
      <c r="N1192" s="41"/>
      <c r="O1192" s="43" t="s">
        <v>887</v>
      </c>
    </row>
    <row r="1193" spans="7:15" x14ac:dyDescent="0.25">
      <c r="G1193" s="25" t="s">
        <v>73</v>
      </c>
      <c r="H1193" s="16">
        <v>294</v>
      </c>
      <c r="I1193" s="42">
        <v>2</v>
      </c>
      <c r="J1193" s="41">
        <v>8</v>
      </c>
      <c r="K1193" s="43">
        <v>15</v>
      </c>
      <c r="L1193" s="41"/>
      <c r="M1193" s="42"/>
      <c r="N1193" s="41"/>
      <c r="O1193" s="43" t="s">
        <v>887</v>
      </c>
    </row>
    <row r="1194" spans="7:15" x14ac:dyDescent="0.25">
      <c r="G1194" s="25" t="s">
        <v>73</v>
      </c>
      <c r="H1194" s="16">
        <v>295</v>
      </c>
      <c r="I1194" s="42">
        <v>0</v>
      </c>
      <c r="J1194" s="41">
        <v>8</v>
      </c>
      <c r="K1194" s="43">
        <v>15</v>
      </c>
      <c r="L1194" s="41"/>
      <c r="M1194" s="42"/>
      <c r="N1194" s="41"/>
      <c r="O1194" s="43" t="s">
        <v>887</v>
      </c>
    </row>
    <row r="1195" spans="7:15" x14ac:dyDescent="0.25">
      <c r="G1195" s="25" t="s">
        <v>73</v>
      </c>
      <c r="H1195" s="16">
        <v>296</v>
      </c>
      <c r="I1195" s="42">
        <v>2</v>
      </c>
      <c r="J1195" s="41">
        <v>8</v>
      </c>
      <c r="K1195" s="43">
        <v>16</v>
      </c>
      <c r="L1195" s="41" t="s">
        <v>896</v>
      </c>
      <c r="M1195" s="42" t="s">
        <v>886</v>
      </c>
      <c r="N1195" s="41"/>
      <c r="O1195" s="43" t="s">
        <v>886</v>
      </c>
    </row>
    <row r="1196" spans="7:15" x14ac:dyDescent="0.25">
      <c r="G1196" s="25" t="s">
        <v>73</v>
      </c>
      <c r="H1196" s="16">
        <v>297</v>
      </c>
      <c r="I1196" s="42">
        <v>0</v>
      </c>
      <c r="J1196" s="41">
        <v>8</v>
      </c>
      <c r="K1196" s="43">
        <v>15</v>
      </c>
      <c r="L1196" s="41"/>
      <c r="M1196" s="42"/>
      <c r="N1196" s="41"/>
      <c r="O1196" s="43" t="s">
        <v>886</v>
      </c>
    </row>
    <row r="1197" spans="7:15" x14ac:dyDescent="0.25">
      <c r="G1197" s="25" t="s">
        <v>73</v>
      </c>
      <c r="H1197" s="16">
        <v>298</v>
      </c>
      <c r="I1197" s="42">
        <v>0</v>
      </c>
      <c r="J1197" s="41">
        <v>3</v>
      </c>
      <c r="K1197" s="43">
        <v>20</v>
      </c>
      <c r="L1197" s="41"/>
      <c r="M1197" s="42"/>
      <c r="N1197" s="41"/>
      <c r="O1197" s="43" t="s">
        <v>887</v>
      </c>
    </row>
    <row r="1198" spans="7:15" x14ac:dyDescent="0.25">
      <c r="G1198" s="25" t="s">
        <v>73</v>
      </c>
      <c r="H1198" s="16">
        <v>299</v>
      </c>
      <c r="I1198" s="42">
        <v>0</v>
      </c>
      <c r="J1198" s="41">
        <v>7</v>
      </c>
      <c r="K1198" s="43">
        <v>16</v>
      </c>
      <c r="L1198" s="41"/>
      <c r="M1198" s="42"/>
      <c r="N1198" s="41"/>
      <c r="O1198" s="43" t="s">
        <v>887</v>
      </c>
    </row>
    <row r="1199" spans="7:15" x14ac:dyDescent="0.25">
      <c r="G1199" s="25" t="s">
        <v>73</v>
      </c>
      <c r="H1199" s="16">
        <v>300</v>
      </c>
      <c r="I1199" s="42">
        <v>0</v>
      </c>
      <c r="J1199" s="41">
        <v>1</v>
      </c>
      <c r="K1199" s="43">
        <v>22</v>
      </c>
      <c r="L1199" s="41"/>
      <c r="M1199" s="42"/>
      <c r="N1199" s="41"/>
      <c r="O1199" s="43" t="s">
        <v>887</v>
      </c>
    </row>
    <row r="1200" spans="7:15" x14ac:dyDescent="0.25">
      <c r="G1200" s="25" t="s">
        <v>73</v>
      </c>
      <c r="H1200" s="16">
        <v>301</v>
      </c>
      <c r="I1200" s="42">
        <v>0</v>
      </c>
      <c r="J1200" s="41">
        <v>0</v>
      </c>
      <c r="K1200" s="43">
        <v>23</v>
      </c>
      <c r="L1200" s="41"/>
      <c r="M1200" s="42"/>
      <c r="N1200" s="41"/>
      <c r="O1200" s="43" t="s">
        <v>887</v>
      </c>
    </row>
    <row r="1201" spans="7:15" x14ac:dyDescent="0.25">
      <c r="G1201" s="25" t="s">
        <v>73</v>
      </c>
      <c r="H1201" s="16">
        <v>302</v>
      </c>
      <c r="I1201" s="42">
        <v>0</v>
      </c>
      <c r="J1201" s="41">
        <v>1</v>
      </c>
      <c r="K1201" s="43">
        <v>22</v>
      </c>
      <c r="L1201" s="41"/>
      <c r="M1201" s="42"/>
      <c r="N1201" s="41"/>
      <c r="O1201" s="43" t="s">
        <v>887</v>
      </c>
    </row>
    <row r="1202" spans="7:15" x14ac:dyDescent="0.25">
      <c r="G1202" s="25" t="s">
        <v>73</v>
      </c>
      <c r="H1202" s="16">
        <v>303</v>
      </c>
      <c r="I1202" s="42">
        <v>0</v>
      </c>
      <c r="J1202" s="41">
        <v>5</v>
      </c>
      <c r="K1202" s="43">
        <v>18</v>
      </c>
      <c r="L1202" s="41"/>
      <c r="M1202" s="42"/>
      <c r="N1202" s="41"/>
      <c r="O1202" s="43" t="s">
        <v>887</v>
      </c>
    </row>
    <row r="1203" spans="7:15" x14ac:dyDescent="0.25">
      <c r="G1203" s="25" t="s">
        <v>73</v>
      </c>
      <c r="H1203" s="16">
        <v>304</v>
      </c>
      <c r="I1203" s="42">
        <v>1</v>
      </c>
      <c r="J1203" s="41">
        <v>4</v>
      </c>
      <c r="K1203" s="43">
        <v>19</v>
      </c>
      <c r="L1203" s="41"/>
      <c r="M1203" s="42"/>
      <c r="N1203" s="41"/>
      <c r="O1203" s="43" t="s">
        <v>887</v>
      </c>
    </row>
    <row r="1204" spans="7:15" x14ac:dyDescent="0.25">
      <c r="G1204" s="25" t="s">
        <v>73</v>
      </c>
      <c r="H1204" s="16">
        <v>305</v>
      </c>
      <c r="I1204" s="42">
        <v>0</v>
      </c>
      <c r="J1204" s="41">
        <v>3</v>
      </c>
      <c r="K1204" s="43">
        <v>20</v>
      </c>
      <c r="L1204" s="41"/>
      <c r="M1204" s="42"/>
      <c r="N1204" s="41"/>
      <c r="O1204" s="43" t="s">
        <v>887</v>
      </c>
    </row>
    <row r="1205" spans="7:15" x14ac:dyDescent="0.25">
      <c r="G1205" s="25" t="s">
        <v>73</v>
      </c>
      <c r="H1205" s="16">
        <v>306</v>
      </c>
      <c r="I1205" s="42">
        <v>0</v>
      </c>
      <c r="J1205" s="41">
        <v>5</v>
      </c>
      <c r="K1205" s="43">
        <v>18</v>
      </c>
      <c r="L1205" s="41"/>
      <c r="M1205" s="42"/>
      <c r="N1205" s="41"/>
      <c r="O1205" s="43" t="s">
        <v>887</v>
      </c>
    </row>
    <row r="1206" spans="7:15" x14ac:dyDescent="0.25">
      <c r="G1206" s="25" t="s">
        <v>73</v>
      </c>
      <c r="H1206" s="16">
        <v>307</v>
      </c>
      <c r="I1206" s="42">
        <v>2</v>
      </c>
      <c r="J1206" s="41">
        <v>5</v>
      </c>
      <c r="K1206" s="43">
        <v>18</v>
      </c>
      <c r="L1206" s="41"/>
      <c r="M1206" s="42"/>
      <c r="N1206" s="41"/>
      <c r="O1206" s="43" t="s">
        <v>887</v>
      </c>
    </row>
    <row r="1207" spans="7:15" x14ac:dyDescent="0.25">
      <c r="G1207" s="25" t="s">
        <v>73</v>
      </c>
      <c r="H1207" s="16">
        <v>308</v>
      </c>
      <c r="I1207" s="42">
        <v>0</v>
      </c>
      <c r="J1207" s="41">
        <v>5</v>
      </c>
      <c r="K1207" s="43">
        <v>18</v>
      </c>
      <c r="L1207" s="41"/>
      <c r="M1207" s="42"/>
      <c r="N1207" s="41"/>
      <c r="O1207" s="43" t="s">
        <v>887</v>
      </c>
    </row>
    <row r="1208" spans="7:15" x14ac:dyDescent="0.25">
      <c r="G1208" s="25" t="s">
        <v>73</v>
      </c>
      <c r="H1208" s="16">
        <v>309</v>
      </c>
      <c r="I1208" s="42">
        <v>0</v>
      </c>
      <c r="J1208" s="41">
        <v>3</v>
      </c>
      <c r="K1208" s="43">
        <v>20</v>
      </c>
      <c r="L1208" s="41"/>
      <c r="M1208" s="42"/>
      <c r="N1208" s="41"/>
      <c r="O1208" s="43" t="s">
        <v>887</v>
      </c>
    </row>
    <row r="1209" spans="7:15" x14ac:dyDescent="0.25">
      <c r="G1209" s="25" t="s">
        <v>73</v>
      </c>
      <c r="H1209" s="16">
        <v>310</v>
      </c>
      <c r="I1209" s="42">
        <v>0</v>
      </c>
      <c r="J1209" s="41">
        <v>7</v>
      </c>
      <c r="K1209" s="43">
        <v>16</v>
      </c>
      <c r="L1209" s="41"/>
      <c r="M1209" s="42"/>
      <c r="N1209" s="41"/>
      <c r="O1209" s="43" t="s">
        <v>887</v>
      </c>
    </row>
    <row r="1210" spans="7:15" x14ac:dyDescent="0.25">
      <c r="G1210" s="25" t="s">
        <v>73</v>
      </c>
      <c r="H1210" s="16">
        <v>311</v>
      </c>
      <c r="I1210" s="42">
        <v>0</v>
      </c>
      <c r="J1210" s="41">
        <v>15</v>
      </c>
      <c r="K1210" s="43">
        <v>9</v>
      </c>
      <c r="L1210" s="41"/>
      <c r="M1210" s="42" t="s">
        <v>886</v>
      </c>
      <c r="N1210" s="41"/>
      <c r="O1210" s="43" t="s">
        <v>886</v>
      </c>
    </row>
    <row r="1211" spans="7:15" x14ac:dyDescent="0.25">
      <c r="G1211" s="25" t="s">
        <v>73</v>
      </c>
      <c r="H1211" s="16">
        <v>312</v>
      </c>
      <c r="I1211" s="42">
        <v>1</v>
      </c>
      <c r="J1211" s="41">
        <v>10</v>
      </c>
      <c r="K1211" s="43">
        <v>14</v>
      </c>
      <c r="L1211" s="41" t="s">
        <v>896</v>
      </c>
      <c r="M1211" s="42" t="s">
        <v>886</v>
      </c>
      <c r="N1211" s="41"/>
      <c r="O1211" s="43" t="s">
        <v>886</v>
      </c>
    </row>
    <row r="1212" spans="7:15" x14ac:dyDescent="0.25">
      <c r="G1212" s="25" t="s">
        <v>73</v>
      </c>
      <c r="H1212" s="16">
        <v>313</v>
      </c>
      <c r="I1212" s="42">
        <v>0</v>
      </c>
      <c r="J1212" s="41">
        <v>3</v>
      </c>
      <c r="K1212" s="43">
        <v>20</v>
      </c>
      <c r="L1212" s="41"/>
      <c r="M1212" s="42"/>
      <c r="N1212" s="41"/>
      <c r="O1212" s="43" t="s">
        <v>887</v>
      </c>
    </row>
    <row r="1213" spans="7:15" x14ac:dyDescent="0.25">
      <c r="G1213" s="25" t="s">
        <v>73</v>
      </c>
      <c r="H1213" s="16">
        <v>314</v>
      </c>
      <c r="I1213" s="42">
        <v>0</v>
      </c>
      <c r="J1213" s="41">
        <v>6</v>
      </c>
      <c r="K1213" s="43">
        <v>17</v>
      </c>
      <c r="L1213" s="41"/>
      <c r="M1213" s="42"/>
      <c r="N1213" s="41"/>
      <c r="O1213" s="43" t="s">
        <v>887</v>
      </c>
    </row>
    <row r="1214" spans="7:15" x14ac:dyDescent="0.25">
      <c r="G1214" s="25" t="s">
        <v>73</v>
      </c>
      <c r="H1214" s="16">
        <v>315</v>
      </c>
      <c r="I1214" s="42">
        <v>3</v>
      </c>
      <c r="J1214" s="41">
        <v>10</v>
      </c>
      <c r="K1214" s="43">
        <v>13</v>
      </c>
      <c r="L1214" s="41"/>
      <c r="M1214" s="42"/>
      <c r="N1214" s="41"/>
      <c r="O1214" s="43" t="s">
        <v>887</v>
      </c>
    </row>
    <row r="1215" spans="7:15" x14ac:dyDescent="0.25">
      <c r="G1215" s="25" t="s">
        <v>73</v>
      </c>
      <c r="H1215" s="16">
        <v>316</v>
      </c>
      <c r="I1215" s="42">
        <v>2</v>
      </c>
      <c r="J1215" s="41">
        <v>9</v>
      </c>
      <c r="K1215" s="43">
        <v>14</v>
      </c>
      <c r="L1215" s="41"/>
      <c r="M1215" s="42"/>
      <c r="N1215" s="41"/>
      <c r="O1215" s="43" t="s">
        <v>887</v>
      </c>
    </row>
    <row r="1216" spans="7:15" x14ac:dyDescent="0.25">
      <c r="G1216" s="25" t="s">
        <v>73</v>
      </c>
      <c r="H1216" s="16">
        <v>317</v>
      </c>
      <c r="I1216" s="42">
        <v>0</v>
      </c>
      <c r="J1216" s="41">
        <v>6</v>
      </c>
      <c r="K1216" s="43">
        <v>17</v>
      </c>
      <c r="L1216" s="41"/>
      <c r="M1216" s="42"/>
      <c r="N1216" s="41"/>
      <c r="O1216" s="43" t="s">
        <v>886</v>
      </c>
    </row>
    <row r="1217" spans="7:15" x14ac:dyDescent="0.25">
      <c r="G1217" s="25" t="s">
        <v>73</v>
      </c>
      <c r="H1217" s="16">
        <v>318</v>
      </c>
      <c r="I1217" s="42">
        <v>0</v>
      </c>
      <c r="J1217" s="41">
        <v>8</v>
      </c>
      <c r="K1217" s="43">
        <v>15</v>
      </c>
      <c r="L1217" s="41"/>
      <c r="M1217" s="42"/>
      <c r="N1217" s="41"/>
      <c r="O1217" s="43" t="s">
        <v>886</v>
      </c>
    </row>
    <row r="1218" spans="7:15" x14ac:dyDescent="0.25">
      <c r="G1218" s="25" t="s">
        <v>73</v>
      </c>
      <c r="H1218" s="16">
        <v>319</v>
      </c>
      <c r="I1218" s="42">
        <v>0</v>
      </c>
      <c r="J1218" s="41">
        <v>3</v>
      </c>
      <c r="K1218" s="43">
        <v>20</v>
      </c>
      <c r="L1218" s="41"/>
      <c r="M1218" s="42"/>
      <c r="N1218" s="41"/>
      <c r="O1218" s="43" t="s">
        <v>886</v>
      </c>
    </row>
    <row r="1219" spans="7:15" x14ac:dyDescent="0.25">
      <c r="G1219" s="25" t="s">
        <v>73</v>
      </c>
      <c r="H1219" s="16">
        <v>320</v>
      </c>
      <c r="I1219" s="42">
        <v>0</v>
      </c>
      <c r="J1219" s="41">
        <v>2</v>
      </c>
      <c r="K1219" s="43">
        <v>21</v>
      </c>
      <c r="L1219" s="41"/>
      <c r="M1219" s="42"/>
      <c r="N1219" s="41"/>
      <c r="O1219" s="43" t="s">
        <v>887</v>
      </c>
    </row>
    <row r="1220" spans="7:15" x14ac:dyDescent="0.25">
      <c r="G1220" s="25" t="s">
        <v>73</v>
      </c>
      <c r="H1220" s="16">
        <v>321</v>
      </c>
      <c r="I1220" s="42">
        <v>0</v>
      </c>
      <c r="J1220" s="41">
        <v>3</v>
      </c>
      <c r="K1220" s="43">
        <v>20</v>
      </c>
      <c r="L1220" s="41"/>
      <c r="M1220" s="42"/>
      <c r="N1220" s="41"/>
      <c r="O1220" s="43" t="s">
        <v>886</v>
      </c>
    </row>
    <row r="1221" spans="7:15" x14ac:dyDescent="0.25">
      <c r="G1221" s="25" t="s">
        <v>73</v>
      </c>
      <c r="H1221" s="16">
        <v>322</v>
      </c>
      <c r="I1221" s="42">
        <v>1</v>
      </c>
      <c r="J1221" s="41">
        <v>5</v>
      </c>
      <c r="K1221" s="43">
        <v>18</v>
      </c>
      <c r="L1221" s="41"/>
      <c r="M1221" s="42"/>
      <c r="N1221" s="41"/>
      <c r="O1221" s="43" t="s">
        <v>886</v>
      </c>
    </row>
    <row r="1222" spans="7:15" x14ac:dyDescent="0.25">
      <c r="G1222" s="25" t="s">
        <v>73</v>
      </c>
      <c r="H1222" s="16">
        <v>323</v>
      </c>
      <c r="I1222" s="42">
        <v>0</v>
      </c>
      <c r="J1222" s="41">
        <v>6</v>
      </c>
      <c r="K1222" s="43">
        <v>17</v>
      </c>
      <c r="L1222" s="41"/>
      <c r="M1222" s="42"/>
      <c r="N1222" s="41"/>
      <c r="O1222" s="43" t="s">
        <v>886</v>
      </c>
    </row>
    <row r="1223" spans="7:15" x14ac:dyDescent="0.25">
      <c r="G1223" s="25" t="s">
        <v>73</v>
      </c>
      <c r="H1223" s="16">
        <v>324</v>
      </c>
      <c r="I1223" s="42">
        <v>3</v>
      </c>
      <c r="J1223" s="41">
        <v>13</v>
      </c>
      <c r="K1223" s="43">
        <v>10</v>
      </c>
      <c r="L1223" s="41"/>
      <c r="M1223" s="42"/>
      <c r="N1223" s="41"/>
      <c r="O1223" s="43" t="s">
        <v>886</v>
      </c>
    </row>
    <row r="1224" spans="7:15" x14ac:dyDescent="0.25">
      <c r="G1224" s="25" t="s">
        <v>73</v>
      </c>
      <c r="H1224" s="16">
        <v>325</v>
      </c>
      <c r="I1224" s="42">
        <v>3</v>
      </c>
      <c r="J1224" s="41">
        <v>13</v>
      </c>
      <c r="K1224" s="43">
        <v>10</v>
      </c>
      <c r="L1224" s="41"/>
      <c r="M1224" s="42"/>
      <c r="N1224" s="41"/>
      <c r="O1224" s="43" t="s">
        <v>886</v>
      </c>
    </row>
    <row r="1225" spans="7:15" x14ac:dyDescent="0.25">
      <c r="G1225" s="25" t="s">
        <v>73</v>
      </c>
      <c r="H1225" s="16">
        <v>326</v>
      </c>
      <c r="I1225" s="42">
        <v>3</v>
      </c>
      <c r="J1225" s="41">
        <v>8</v>
      </c>
      <c r="K1225" s="43">
        <v>15</v>
      </c>
      <c r="L1225" s="41"/>
      <c r="M1225" s="42"/>
      <c r="N1225" s="41"/>
      <c r="O1225" s="43" t="s">
        <v>886</v>
      </c>
    </row>
    <row r="1226" spans="7:15" x14ac:dyDescent="0.25">
      <c r="G1226" s="25" t="s">
        <v>73</v>
      </c>
      <c r="H1226" s="16">
        <v>327</v>
      </c>
      <c r="I1226" s="42">
        <v>0</v>
      </c>
      <c r="J1226" s="41">
        <v>2</v>
      </c>
      <c r="K1226" s="43">
        <v>21</v>
      </c>
      <c r="L1226" s="41"/>
      <c r="M1226" s="42"/>
      <c r="N1226" s="41"/>
      <c r="O1226" s="43" t="s">
        <v>887</v>
      </c>
    </row>
    <row r="1227" spans="7:15" x14ac:dyDescent="0.25">
      <c r="G1227" s="25" t="s">
        <v>73</v>
      </c>
      <c r="H1227" s="16">
        <v>328</v>
      </c>
      <c r="I1227" s="42">
        <v>0</v>
      </c>
      <c r="J1227" s="41">
        <v>2</v>
      </c>
      <c r="K1227" s="43">
        <v>21</v>
      </c>
      <c r="L1227" s="41"/>
      <c r="M1227" s="42"/>
      <c r="N1227" s="41"/>
      <c r="O1227" s="43" t="s">
        <v>887</v>
      </c>
    </row>
    <row r="1228" spans="7:15" x14ac:dyDescent="0.25">
      <c r="G1228" s="25" t="s">
        <v>73</v>
      </c>
      <c r="H1228" s="16">
        <v>329</v>
      </c>
      <c r="I1228" s="42">
        <v>0</v>
      </c>
      <c r="J1228" s="41">
        <v>3</v>
      </c>
      <c r="K1228" s="43">
        <v>20</v>
      </c>
      <c r="L1228" s="41"/>
      <c r="M1228" s="42"/>
      <c r="N1228" s="41"/>
      <c r="O1228" s="43" t="s">
        <v>887</v>
      </c>
    </row>
    <row r="1229" spans="7:15" x14ac:dyDescent="0.25">
      <c r="G1229" s="25" t="s">
        <v>73</v>
      </c>
      <c r="H1229" s="16">
        <v>330</v>
      </c>
      <c r="I1229" s="42">
        <v>0</v>
      </c>
      <c r="J1229" s="41">
        <v>3</v>
      </c>
      <c r="K1229" s="43">
        <v>19</v>
      </c>
      <c r="L1229" s="41"/>
      <c r="M1229" s="42"/>
      <c r="N1229" s="41"/>
      <c r="O1229" s="43" t="s">
        <v>887</v>
      </c>
    </row>
    <row r="1230" spans="7:15" x14ac:dyDescent="0.25">
      <c r="G1230" s="25" t="s">
        <v>73</v>
      </c>
      <c r="H1230" s="16">
        <v>331</v>
      </c>
      <c r="I1230" s="42">
        <v>0</v>
      </c>
      <c r="J1230" s="41">
        <v>7</v>
      </c>
      <c r="K1230" s="43">
        <v>17</v>
      </c>
      <c r="L1230" s="41"/>
      <c r="M1230" s="42" t="s">
        <v>886</v>
      </c>
      <c r="N1230" s="41"/>
      <c r="O1230" s="43" t="s">
        <v>886</v>
      </c>
    </row>
    <row r="1231" spans="7:15" x14ac:dyDescent="0.25">
      <c r="G1231" s="25" t="s">
        <v>73</v>
      </c>
      <c r="H1231" s="16">
        <v>332</v>
      </c>
      <c r="I1231" s="42">
        <v>1</v>
      </c>
      <c r="J1231" s="41">
        <v>9</v>
      </c>
      <c r="K1231" s="43">
        <v>14</v>
      </c>
      <c r="L1231" s="41"/>
      <c r="M1231" s="42"/>
      <c r="N1231" s="41"/>
      <c r="O1231" s="43" t="s">
        <v>886</v>
      </c>
    </row>
    <row r="1232" spans="7:15" x14ac:dyDescent="0.25">
      <c r="G1232" s="25" t="s">
        <v>73</v>
      </c>
      <c r="H1232" s="16">
        <v>333</v>
      </c>
      <c r="I1232" s="42">
        <v>0</v>
      </c>
      <c r="J1232" s="41">
        <v>4</v>
      </c>
      <c r="K1232" s="43">
        <v>19</v>
      </c>
      <c r="L1232" s="41"/>
      <c r="M1232" s="42"/>
      <c r="N1232" s="41"/>
      <c r="O1232" s="43" t="s">
        <v>886</v>
      </c>
    </row>
    <row r="1233" spans="7:15" x14ac:dyDescent="0.25">
      <c r="G1233" s="25" t="s">
        <v>73</v>
      </c>
      <c r="H1233" s="16">
        <v>334</v>
      </c>
      <c r="I1233" s="42">
        <v>0</v>
      </c>
      <c r="J1233" s="41">
        <v>4</v>
      </c>
      <c r="K1233" s="43">
        <v>19</v>
      </c>
      <c r="L1233" s="41"/>
      <c r="M1233" s="42"/>
      <c r="N1233" s="41"/>
      <c r="O1233" s="43" t="s">
        <v>886</v>
      </c>
    </row>
    <row r="1234" spans="7:15" x14ac:dyDescent="0.25">
      <c r="G1234" s="25" t="s">
        <v>73</v>
      </c>
      <c r="H1234" s="16">
        <v>335</v>
      </c>
      <c r="I1234" s="42">
        <v>0</v>
      </c>
      <c r="J1234" s="41">
        <v>2</v>
      </c>
      <c r="K1234" s="43">
        <v>21</v>
      </c>
      <c r="L1234" s="41"/>
      <c r="M1234" s="42"/>
      <c r="N1234" s="41"/>
      <c r="O1234" s="43" t="s">
        <v>887</v>
      </c>
    </row>
    <row r="1235" spans="7:15" x14ac:dyDescent="0.25">
      <c r="G1235" s="25" t="s">
        <v>73</v>
      </c>
      <c r="H1235" s="16">
        <v>336</v>
      </c>
      <c r="I1235" s="42">
        <v>0</v>
      </c>
      <c r="J1235" s="41">
        <v>2</v>
      </c>
      <c r="K1235" s="43">
        <v>21</v>
      </c>
      <c r="L1235" s="41"/>
      <c r="M1235" s="42"/>
      <c r="N1235" s="41"/>
      <c r="O1235" s="43" t="s">
        <v>887</v>
      </c>
    </row>
    <row r="1236" spans="7:15" x14ac:dyDescent="0.25">
      <c r="G1236" s="25" t="s">
        <v>73</v>
      </c>
      <c r="H1236" s="16">
        <v>337</v>
      </c>
      <c r="I1236" s="42">
        <v>2</v>
      </c>
      <c r="J1236" s="41">
        <v>6</v>
      </c>
      <c r="K1236" s="43">
        <v>17</v>
      </c>
      <c r="L1236" s="41"/>
      <c r="M1236" s="42"/>
      <c r="N1236" s="41"/>
      <c r="O1236" s="43" t="s">
        <v>886</v>
      </c>
    </row>
    <row r="1237" spans="7:15" x14ac:dyDescent="0.25">
      <c r="G1237" s="25" t="s">
        <v>73</v>
      </c>
      <c r="H1237" s="16">
        <v>338</v>
      </c>
      <c r="I1237" s="42">
        <v>1</v>
      </c>
      <c r="J1237" s="41">
        <v>3</v>
      </c>
      <c r="K1237" s="43">
        <v>20</v>
      </c>
      <c r="L1237" s="41"/>
      <c r="M1237" s="42"/>
      <c r="N1237" s="41"/>
      <c r="O1237" s="43" t="s">
        <v>887</v>
      </c>
    </row>
    <row r="1238" spans="7:15" x14ac:dyDescent="0.25">
      <c r="G1238" s="25" t="s">
        <v>73</v>
      </c>
      <c r="H1238" s="16">
        <v>339</v>
      </c>
      <c r="I1238" s="42">
        <v>0</v>
      </c>
      <c r="J1238" s="41">
        <v>3</v>
      </c>
      <c r="K1238" s="43">
        <v>21</v>
      </c>
      <c r="L1238" s="41"/>
      <c r="M1238" s="42"/>
      <c r="N1238" s="41"/>
      <c r="O1238" s="43" t="s">
        <v>887</v>
      </c>
    </row>
    <row r="1239" spans="7:15" x14ac:dyDescent="0.25">
      <c r="G1239" s="25" t="s">
        <v>73</v>
      </c>
      <c r="H1239" s="16">
        <v>340</v>
      </c>
      <c r="I1239" s="42">
        <v>0</v>
      </c>
      <c r="J1239" s="41">
        <v>3</v>
      </c>
      <c r="K1239" s="43">
        <v>21</v>
      </c>
      <c r="L1239" s="41"/>
      <c r="M1239" s="42"/>
      <c r="N1239" s="41"/>
      <c r="O1239" s="43" t="s">
        <v>887</v>
      </c>
    </row>
    <row r="1240" spans="7:15" x14ac:dyDescent="0.25">
      <c r="G1240" s="25" t="s">
        <v>73</v>
      </c>
      <c r="H1240" s="16">
        <v>341</v>
      </c>
      <c r="I1240" s="42">
        <v>2</v>
      </c>
      <c r="J1240" s="41">
        <v>7</v>
      </c>
      <c r="K1240" s="43">
        <v>18</v>
      </c>
      <c r="L1240" s="41" t="s">
        <v>896</v>
      </c>
      <c r="M1240" s="42" t="s">
        <v>886</v>
      </c>
      <c r="N1240" s="41"/>
      <c r="O1240" s="43" t="s">
        <v>887</v>
      </c>
    </row>
    <row r="1241" spans="7:15" x14ac:dyDescent="0.25">
      <c r="G1241" s="25" t="s">
        <v>73</v>
      </c>
      <c r="H1241" s="16">
        <v>342</v>
      </c>
      <c r="I1241" s="42">
        <v>1</v>
      </c>
      <c r="J1241" s="41">
        <v>4</v>
      </c>
      <c r="K1241" s="43">
        <v>20</v>
      </c>
      <c r="L1241" s="41"/>
      <c r="M1241" s="42"/>
      <c r="N1241" s="41"/>
      <c r="O1241" s="43" t="s">
        <v>887</v>
      </c>
    </row>
    <row r="1242" spans="7:15" x14ac:dyDescent="0.25">
      <c r="G1242" s="25" t="s">
        <v>73</v>
      </c>
      <c r="H1242" s="16">
        <v>343</v>
      </c>
      <c r="I1242" s="42">
        <v>3</v>
      </c>
      <c r="J1242" s="41">
        <v>8</v>
      </c>
      <c r="K1242" s="43">
        <v>15</v>
      </c>
      <c r="L1242" s="41"/>
      <c r="M1242" s="42"/>
      <c r="N1242" s="41"/>
      <c r="O1242" s="43" t="s">
        <v>887</v>
      </c>
    </row>
    <row r="1243" spans="7:15" x14ac:dyDescent="0.25">
      <c r="G1243" s="25" t="s">
        <v>73</v>
      </c>
      <c r="H1243" s="16">
        <v>344</v>
      </c>
      <c r="I1243" s="42">
        <v>1</v>
      </c>
      <c r="J1243" s="41">
        <v>6</v>
      </c>
      <c r="K1243" s="43">
        <v>17</v>
      </c>
      <c r="L1243" s="41"/>
      <c r="M1243" s="42"/>
      <c r="N1243" s="41"/>
      <c r="O1243" s="43" t="s">
        <v>887</v>
      </c>
    </row>
    <row r="1244" spans="7:15" x14ac:dyDescent="0.25">
      <c r="G1244" s="25" t="s">
        <v>73</v>
      </c>
      <c r="H1244" s="16">
        <v>345</v>
      </c>
      <c r="I1244" s="42">
        <v>0</v>
      </c>
      <c r="J1244" s="41">
        <v>5</v>
      </c>
      <c r="K1244" s="43">
        <v>18</v>
      </c>
      <c r="L1244" s="41"/>
      <c r="M1244" s="42"/>
      <c r="N1244" s="41"/>
      <c r="O1244" s="43" t="s">
        <v>887</v>
      </c>
    </row>
    <row r="1245" spans="7:15" x14ac:dyDescent="0.25">
      <c r="G1245" s="25" t="s">
        <v>73</v>
      </c>
      <c r="H1245" s="16">
        <v>346</v>
      </c>
      <c r="I1245" s="42">
        <v>2</v>
      </c>
      <c r="J1245" s="41">
        <v>6</v>
      </c>
      <c r="K1245" s="43">
        <v>17</v>
      </c>
      <c r="L1245" s="41"/>
      <c r="M1245" s="42"/>
      <c r="N1245" s="41"/>
      <c r="O1245" s="43" t="s">
        <v>886</v>
      </c>
    </row>
    <row r="1246" spans="7:15" x14ac:dyDescent="0.25">
      <c r="G1246" s="25" t="s">
        <v>73</v>
      </c>
      <c r="H1246" s="16">
        <v>347</v>
      </c>
      <c r="I1246" s="42">
        <v>2</v>
      </c>
      <c r="J1246" s="41">
        <v>8</v>
      </c>
      <c r="K1246" s="43">
        <v>15</v>
      </c>
      <c r="L1246" s="41"/>
      <c r="M1246" s="42"/>
      <c r="N1246" s="41"/>
      <c r="O1246" s="43" t="s">
        <v>887</v>
      </c>
    </row>
    <row r="1247" spans="7:15" x14ac:dyDescent="0.25">
      <c r="G1247" s="25" t="s">
        <v>73</v>
      </c>
      <c r="H1247" s="16">
        <v>348</v>
      </c>
      <c r="I1247" s="42">
        <v>0</v>
      </c>
      <c r="J1247" s="41">
        <v>6</v>
      </c>
      <c r="K1247" s="43">
        <v>17</v>
      </c>
      <c r="L1247" s="41"/>
      <c r="M1247" s="42"/>
      <c r="N1247" s="41"/>
      <c r="O1247" s="43" t="s">
        <v>886</v>
      </c>
    </row>
    <row r="1248" spans="7:15" x14ac:dyDescent="0.25">
      <c r="G1248" s="25" t="s">
        <v>73</v>
      </c>
      <c r="H1248" s="16">
        <v>349</v>
      </c>
      <c r="I1248" s="42">
        <v>0</v>
      </c>
      <c r="J1248" s="41">
        <v>1</v>
      </c>
      <c r="K1248" s="43">
        <v>22</v>
      </c>
      <c r="L1248" s="41"/>
      <c r="M1248" s="42"/>
      <c r="N1248" s="41"/>
      <c r="O1248" s="43" t="s">
        <v>887</v>
      </c>
    </row>
    <row r="1249" spans="7:15" x14ac:dyDescent="0.25">
      <c r="G1249" s="25" t="s">
        <v>73</v>
      </c>
      <c r="H1249" s="16">
        <v>350</v>
      </c>
      <c r="I1249" s="42">
        <v>1</v>
      </c>
      <c r="J1249" s="41">
        <v>5</v>
      </c>
      <c r="K1249" s="43">
        <v>17</v>
      </c>
      <c r="L1249" s="41"/>
      <c r="M1249" s="42"/>
      <c r="N1249" s="41"/>
      <c r="O1249" s="43" t="s">
        <v>887</v>
      </c>
    </row>
    <row r="1250" spans="7:15" x14ac:dyDescent="0.25">
      <c r="G1250" s="25" t="s">
        <v>73</v>
      </c>
      <c r="H1250" s="16">
        <v>351</v>
      </c>
      <c r="I1250" s="42">
        <v>1</v>
      </c>
      <c r="J1250" s="41">
        <v>6</v>
      </c>
      <c r="K1250" s="43">
        <v>17</v>
      </c>
      <c r="L1250" s="41"/>
      <c r="M1250" s="42"/>
      <c r="N1250" s="41"/>
      <c r="O1250" s="43" t="s">
        <v>887</v>
      </c>
    </row>
    <row r="1251" spans="7:15" x14ac:dyDescent="0.25">
      <c r="G1251" s="25" t="s">
        <v>73</v>
      </c>
      <c r="H1251" s="16">
        <v>352</v>
      </c>
      <c r="I1251" s="42">
        <v>5</v>
      </c>
      <c r="J1251" s="41">
        <v>14</v>
      </c>
      <c r="K1251" s="43">
        <v>10</v>
      </c>
      <c r="L1251" s="41"/>
      <c r="M1251" s="42"/>
      <c r="N1251" s="41"/>
      <c r="O1251" s="43" t="s">
        <v>886</v>
      </c>
    </row>
    <row r="1252" spans="7:15" x14ac:dyDescent="0.25">
      <c r="G1252" s="25" t="s">
        <v>73</v>
      </c>
      <c r="H1252" s="16">
        <v>353</v>
      </c>
      <c r="I1252" s="42">
        <v>3</v>
      </c>
      <c r="J1252" s="41">
        <v>8</v>
      </c>
      <c r="K1252" s="43">
        <v>15</v>
      </c>
      <c r="L1252" s="41"/>
      <c r="M1252" s="42"/>
      <c r="N1252" s="41"/>
      <c r="O1252" s="43" t="s">
        <v>887</v>
      </c>
    </row>
    <row r="1253" spans="7:15" x14ac:dyDescent="0.25">
      <c r="G1253" s="25" t="s">
        <v>73</v>
      </c>
      <c r="H1253" s="16">
        <v>354</v>
      </c>
      <c r="I1253" s="42">
        <v>3</v>
      </c>
      <c r="J1253" s="41">
        <v>10</v>
      </c>
      <c r="K1253" s="43">
        <v>15</v>
      </c>
      <c r="L1253" s="41" t="s">
        <v>896</v>
      </c>
      <c r="M1253" s="42" t="s">
        <v>886</v>
      </c>
      <c r="N1253" s="41"/>
      <c r="O1253" s="43" t="s">
        <v>886</v>
      </c>
    </row>
    <row r="1254" spans="7:15" x14ac:dyDescent="0.25">
      <c r="G1254" s="25" t="s">
        <v>73</v>
      </c>
      <c r="H1254" s="16">
        <v>355</v>
      </c>
      <c r="I1254" s="42">
        <v>0</v>
      </c>
      <c r="J1254" s="41">
        <v>8</v>
      </c>
      <c r="K1254" s="43">
        <v>17</v>
      </c>
      <c r="L1254" s="41"/>
      <c r="M1254" s="42" t="s">
        <v>887</v>
      </c>
      <c r="N1254" s="41"/>
      <c r="O1254" s="43" t="s">
        <v>886</v>
      </c>
    </row>
    <row r="1255" spans="7:15" x14ac:dyDescent="0.25">
      <c r="G1255" s="25" t="s">
        <v>73</v>
      </c>
      <c r="H1255" s="16">
        <v>356</v>
      </c>
      <c r="I1255" s="42">
        <v>0</v>
      </c>
      <c r="J1255" s="41">
        <v>6</v>
      </c>
      <c r="K1255" s="43">
        <v>19</v>
      </c>
      <c r="L1255" s="41"/>
      <c r="M1255" s="42" t="s">
        <v>887</v>
      </c>
      <c r="N1255" s="41"/>
      <c r="O1255" s="43" t="s">
        <v>886</v>
      </c>
    </row>
    <row r="1256" spans="7:15" x14ac:dyDescent="0.25">
      <c r="G1256" s="25" t="s">
        <v>73</v>
      </c>
      <c r="H1256" s="16">
        <v>357</v>
      </c>
      <c r="I1256" s="42">
        <v>0</v>
      </c>
      <c r="J1256" s="41">
        <v>4</v>
      </c>
      <c r="K1256" s="43">
        <v>21</v>
      </c>
      <c r="L1256" s="41"/>
      <c r="M1256" s="42" t="s">
        <v>887</v>
      </c>
      <c r="N1256" s="41"/>
      <c r="O1256" s="43" t="s">
        <v>887</v>
      </c>
    </row>
    <row r="1257" spans="7:15" x14ac:dyDescent="0.25">
      <c r="G1257" s="25" t="s">
        <v>73</v>
      </c>
      <c r="H1257" s="16">
        <v>358</v>
      </c>
      <c r="I1257" s="42">
        <v>0</v>
      </c>
      <c r="J1257" s="41">
        <v>3</v>
      </c>
      <c r="K1257" s="43">
        <v>22</v>
      </c>
      <c r="L1257" s="41"/>
      <c r="M1257" s="42" t="s">
        <v>887</v>
      </c>
      <c r="N1257" s="41"/>
      <c r="O1257" s="43" t="s">
        <v>887</v>
      </c>
    </row>
    <row r="1258" spans="7:15" x14ac:dyDescent="0.25">
      <c r="G1258" s="25" t="s">
        <v>73</v>
      </c>
      <c r="H1258" s="16">
        <v>359</v>
      </c>
      <c r="I1258" s="42">
        <v>1</v>
      </c>
      <c r="J1258" s="41">
        <v>4</v>
      </c>
      <c r="K1258" s="43">
        <v>21</v>
      </c>
      <c r="L1258" s="41"/>
      <c r="M1258" s="42" t="s">
        <v>887</v>
      </c>
      <c r="N1258" s="41"/>
      <c r="O1258" s="43" t="s">
        <v>887</v>
      </c>
    </row>
    <row r="1259" spans="7:15" x14ac:dyDescent="0.25">
      <c r="G1259" s="25" t="s">
        <v>73</v>
      </c>
      <c r="H1259" s="16">
        <v>360</v>
      </c>
      <c r="I1259" s="42">
        <v>0</v>
      </c>
      <c r="J1259" s="41">
        <v>3</v>
      </c>
      <c r="K1259" s="43">
        <v>22</v>
      </c>
      <c r="L1259" s="41"/>
      <c r="M1259" s="42" t="s">
        <v>887</v>
      </c>
      <c r="N1259" s="41"/>
      <c r="O1259" s="43" t="s">
        <v>887</v>
      </c>
    </row>
    <row r="1260" spans="7:15" x14ac:dyDescent="0.25">
      <c r="G1260" s="25" t="s">
        <v>73</v>
      </c>
      <c r="H1260" s="16">
        <v>361</v>
      </c>
      <c r="I1260" s="42">
        <v>0</v>
      </c>
      <c r="J1260" s="41">
        <v>6</v>
      </c>
      <c r="K1260" s="43">
        <v>19</v>
      </c>
      <c r="L1260" s="41"/>
      <c r="M1260" s="42" t="s">
        <v>887</v>
      </c>
      <c r="N1260" s="41"/>
      <c r="O1260" s="43" t="s">
        <v>886</v>
      </c>
    </row>
    <row r="1261" spans="7:15" x14ac:dyDescent="0.25">
      <c r="G1261" s="25" t="s">
        <v>73</v>
      </c>
      <c r="H1261" s="16">
        <v>362</v>
      </c>
      <c r="I1261" s="42">
        <v>0</v>
      </c>
      <c r="J1261" s="41">
        <v>4</v>
      </c>
      <c r="K1261" s="43">
        <v>21</v>
      </c>
      <c r="L1261" s="41"/>
      <c r="M1261" s="42" t="s">
        <v>887</v>
      </c>
      <c r="N1261" s="41"/>
      <c r="O1261" s="43" t="s">
        <v>887</v>
      </c>
    </row>
    <row r="1262" spans="7:15" x14ac:dyDescent="0.25">
      <c r="G1262" s="25" t="s">
        <v>73</v>
      </c>
      <c r="H1262" s="16">
        <v>363</v>
      </c>
      <c r="I1262" s="42">
        <v>4</v>
      </c>
      <c r="J1262" s="41">
        <v>12</v>
      </c>
      <c r="K1262" s="43">
        <v>13</v>
      </c>
      <c r="L1262" s="41"/>
      <c r="M1262" s="42" t="s">
        <v>887</v>
      </c>
      <c r="N1262" s="41"/>
      <c r="O1262" s="43" t="s">
        <v>886</v>
      </c>
    </row>
    <row r="1263" spans="7:15" x14ac:dyDescent="0.25">
      <c r="G1263" s="25" t="s">
        <v>73</v>
      </c>
      <c r="H1263" s="16">
        <v>364</v>
      </c>
      <c r="I1263" s="42">
        <v>3</v>
      </c>
      <c r="J1263" s="41">
        <v>12</v>
      </c>
      <c r="K1263" s="43">
        <v>13</v>
      </c>
      <c r="L1263" s="41"/>
      <c r="M1263" s="42" t="s">
        <v>887</v>
      </c>
      <c r="N1263" s="41"/>
      <c r="O1263" s="43" t="s">
        <v>887</v>
      </c>
    </row>
    <row r="1264" spans="7:15" x14ac:dyDescent="0.25">
      <c r="G1264" s="25" t="s">
        <v>73</v>
      </c>
      <c r="H1264" s="16">
        <v>365</v>
      </c>
      <c r="I1264" s="42">
        <v>0</v>
      </c>
      <c r="J1264" s="41">
        <v>3</v>
      </c>
      <c r="K1264" s="43">
        <v>22</v>
      </c>
      <c r="L1264" s="41"/>
      <c r="M1264" s="42" t="s">
        <v>887</v>
      </c>
      <c r="N1264" s="41"/>
      <c r="O1264" s="43" t="s">
        <v>887</v>
      </c>
    </row>
    <row r="1265" spans="7:15" x14ac:dyDescent="0.25">
      <c r="G1265" s="25" t="s">
        <v>73</v>
      </c>
      <c r="H1265" s="16">
        <v>366</v>
      </c>
      <c r="I1265" s="42">
        <v>0</v>
      </c>
      <c r="J1265" s="41">
        <v>1</v>
      </c>
      <c r="K1265" s="43">
        <v>24</v>
      </c>
      <c r="L1265" s="41"/>
      <c r="M1265" s="42" t="s">
        <v>887</v>
      </c>
      <c r="N1265" s="41"/>
      <c r="O1265" s="43" t="s">
        <v>887</v>
      </c>
    </row>
    <row r="1266" spans="7:15" x14ac:dyDescent="0.25">
      <c r="G1266" s="25" t="s">
        <v>73</v>
      </c>
      <c r="H1266" s="16">
        <v>367</v>
      </c>
      <c r="I1266" s="42">
        <v>0</v>
      </c>
      <c r="J1266" s="41">
        <v>3</v>
      </c>
      <c r="K1266" s="43">
        <v>22</v>
      </c>
      <c r="L1266" s="41"/>
      <c r="M1266" s="42" t="s">
        <v>887</v>
      </c>
      <c r="N1266" s="41"/>
      <c r="O1266" s="43" t="s">
        <v>887</v>
      </c>
    </row>
    <row r="1267" spans="7:15" x14ac:dyDescent="0.25">
      <c r="G1267" s="25" t="s">
        <v>73</v>
      </c>
      <c r="H1267" s="16">
        <v>368</v>
      </c>
      <c r="I1267" s="42">
        <v>0</v>
      </c>
      <c r="J1267" s="41">
        <v>2</v>
      </c>
      <c r="K1267" s="43">
        <v>23</v>
      </c>
      <c r="L1267" s="41"/>
      <c r="M1267" s="42" t="s">
        <v>887</v>
      </c>
      <c r="N1267" s="41"/>
      <c r="O1267" s="43" t="s">
        <v>887</v>
      </c>
    </row>
    <row r="1268" spans="7:15" x14ac:dyDescent="0.25">
      <c r="G1268" s="25" t="s">
        <v>73</v>
      </c>
      <c r="H1268" s="16">
        <v>369</v>
      </c>
      <c r="I1268" s="42">
        <v>1</v>
      </c>
      <c r="J1268" s="41">
        <v>3</v>
      </c>
      <c r="K1268" s="43">
        <v>21</v>
      </c>
      <c r="L1268" s="41" t="s">
        <v>896</v>
      </c>
      <c r="M1268" s="42" t="s">
        <v>886</v>
      </c>
      <c r="N1268" s="41"/>
      <c r="O1268" s="43" t="s">
        <v>887</v>
      </c>
    </row>
    <row r="1269" spans="7:15" x14ac:dyDescent="0.25">
      <c r="G1269" s="25" t="s">
        <v>73</v>
      </c>
      <c r="H1269" s="16">
        <v>370</v>
      </c>
      <c r="I1269" s="42">
        <v>0</v>
      </c>
      <c r="J1269" s="41">
        <v>4</v>
      </c>
      <c r="K1269" s="43">
        <v>19</v>
      </c>
      <c r="L1269" s="41"/>
      <c r="M1269" s="42"/>
      <c r="N1269" s="41"/>
      <c r="O1269" s="43" t="s">
        <v>887</v>
      </c>
    </row>
    <row r="1270" spans="7:15" x14ac:dyDescent="0.25">
      <c r="G1270" s="25" t="s">
        <v>73</v>
      </c>
      <c r="H1270" s="16">
        <v>371</v>
      </c>
      <c r="I1270" s="42">
        <v>1</v>
      </c>
      <c r="J1270" s="41">
        <v>7</v>
      </c>
      <c r="K1270" s="43">
        <v>17</v>
      </c>
      <c r="L1270" s="41"/>
      <c r="M1270" s="42" t="s">
        <v>886</v>
      </c>
      <c r="N1270" s="41"/>
      <c r="O1270" s="43" t="s">
        <v>887</v>
      </c>
    </row>
    <row r="1271" spans="7:15" x14ac:dyDescent="0.25">
      <c r="G1271" s="25" t="s">
        <v>73</v>
      </c>
      <c r="H1271" s="16">
        <v>372</v>
      </c>
      <c r="I1271" s="42">
        <v>0</v>
      </c>
      <c r="J1271" s="41">
        <v>5</v>
      </c>
      <c r="K1271" s="43">
        <v>17</v>
      </c>
      <c r="L1271" s="41"/>
      <c r="M1271" s="42"/>
      <c r="N1271" s="41"/>
      <c r="O1271" s="43" t="s">
        <v>887</v>
      </c>
    </row>
    <row r="1272" spans="7:15" x14ac:dyDescent="0.25">
      <c r="G1272" s="25" t="s">
        <v>73</v>
      </c>
      <c r="H1272" s="16">
        <v>373</v>
      </c>
      <c r="I1272" s="42">
        <v>1</v>
      </c>
      <c r="J1272" s="41">
        <v>4</v>
      </c>
      <c r="K1272" s="43">
        <v>20</v>
      </c>
      <c r="L1272" s="41"/>
      <c r="M1272" s="42"/>
      <c r="N1272" s="41"/>
      <c r="O1272" s="43" t="s">
        <v>887</v>
      </c>
    </row>
    <row r="1273" spans="7:15" x14ac:dyDescent="0.25">
      <c r="G1273" s="25" t="s">
        <v>73</v>
      </c>
      <c r="H1273" s="16">
        <v>374</v>
      </c>
      <c r="I1273" s="42">
        <v>3</v>
      </c>
      <c r="J1273" s="41">
        <v>10</v>
      </c>
      <c r="K1273" s="43">
        <v>14</v>
      </c>
      <c r="L1273" s="41"/>
      <c r="M1273" s="42"/>
      <c r="N1273" s="41"/>
      <c r="O1273" s="43" t="s">
        <v>887</v>
      </c>
    </row>
    <row r="1274" spans="7:15" x14ac:dyDescent="0.25">
      <c r="G1274" s="25" t="s">
        <v>73</v>
      </c>
      <c r="H1274" s="16">
        <v>375</v>
      </c>
      <c r="I1274" s="42">
        <v>0</v>
      </c>
      <c r="J1274" s="41">
        <v>4</v>
      </c>
      <c r="K1274" s="43">
        <v>19</v>
      </c>
      <c r="L1274" s="41"/>
      <c r="M1274" s="42"/>
      <c r="N1274" s="41"/>
      <c r="O1274" s="43" t="s">
        <v>887</v>
      </c>
    </row>
    <row r="1275" spans="7:15" x14ac:dyDescent="0.25">
      <c r="G1275" s="25" t="s">
        <v>73</v>
      </c>
      <c r="H1275" s="16">
        <v>376</v>
      </c>
      <c r="I1275" s="42">
        <v>0</v>
      </c>
      <c r="J1275" s="41">
        <v>5</v>
      </c>
      <c r="K1275" s="43">
        <v>18</v>
      </c>
      <c r="L1275" s="41"/>
      <c r="M1275" s="42"/>
      <c r="N1275" s="41"/>
      <c r="O1275" s="43" t="s">
        <v>886</v>
      </c>
    </row>
    <row r="1276" spans="7:15" x14ac:dyDescent="0.25">
      <c r="G1276" s="25" t="s">
        <v>73</v>
      </c>
      <c r="H1276" s="16">
        <v>377</v>
      </c>
      <c r="I1276" s="42">
        <v>0</v>
      </c>
      <c r="J1276" s="41">
        <v>3</v>
      </c>
      <c r="K1276" s="43">
        <v>20</v>
      </c>
      <c r="L1276" s="41"/>
      <c r="M1276" s="42"/>
      <c r="N1276" s="41"/>
      <c r="O1276" s="43" t="s">
        <v>887</v>
      </c>
    </row>
    <row r="1277" spans="7:15" x14ac:dyDescent="0.25">
      <c r="G1277" s="25" t="s">
        <v>73</v>
      </c>
      <c r="H1277" s="16">
        <v>378</v>
      </c>
      <c r="I1277" s="42">
        <v>0</v>
      </c>
      <c r="J1277" s="41">
        <v>1</v>
      </c>
      <c r="K1277" s="43">
        <v>22</v>
      </c>
      <c r="L1277" s="41"/>
      <c r="M1277" s="42"/>
      <c r="N1277" s="41"/>
      <c r="O1277" s="43" t="s">
        <v>887</v>
      </c>
    </row>
    <row r="1278" spans="7:15" x14ac:dyDescent="0.25">
      <c r="G1278" s="25" t="s">
        <v>73</v>
      </c>
      <c r="H1278" s="16">
        <v>379</v>
      </c>
      <c r="I1278" s="42">
        <v>0</v>
      </c>
      <c r="J1278" s="41">
        <v>0</v>
      </c>
      <c r="K1278" s="43">
        <v>22</v>
      </c>
      <c r="L1278" s="41"/>
      <c r="M1278" s="42"/>
      <c r="N1278" s="41"/>
      <c r="O1278" s="43" t="s">
        <v>887</v>
      </c>
    </row>
    <row r="1279" spans="7:15" x14ac:dyDescent="0.25">
      <c r="G1279" s="25" t="s">
        <v>73</v>
      </c>
      <c r="H1279" s="16">
        <v>380</v>
      </c>
      <c r="I1279" s="42">
        <v>1</v>
      </c>
      <c r="J1279" s="41">
        <v>7</v>
      </c>
      <c r="K1279" s="43">
        <v>16</v>
      </c>
      <c r="L1279" s="41"/>
      <c r="M1279" s="42"/>
      <c r="N1279" s="41"/>
      <c r="O1279" s="43" t="s">
        <v>887</v>
      </c>
    </row>
    <row r="1280" spans="7:15" x14ac:dyDescent="0.25">
      <c r="G1280" s="25" t="s">
        <v>73</v>
      </c>
      <c r="H1280" s="16">
        <v>381</v>
      </c>
      <c r="I1280" s="42">
        <v>1</v>
      </c>
      <c r="J1280" s="41">
        <v>7</v>
      </c>
      <c r="K1280" s="43">
        <v>16</v>
      </c>
      <c r="L1280" s="41"/>
      <c r="M1280" s="42"/>
      <c r="N1280" s="41"/>
      <c r="O1280" s="43" t="s">
        <v>887</v>
      </c>
    </row>
    <row r="1281" spans="7:15" x14ac:dyDescent="0.25">
      <c r="G1281" s="25" t="s">
        <v>73</v>
      </c>
      <c r="H1281" s="16">
        <v>382</v>
      </c>
      <c r="I1281" s="42">
        <v>1</v>
      </c>
      <c r="J1281" s="41">
        <v>7</v>
      </c>
      <c r="K1281" s="43">
        <v>16</v>
      </c>
      <c r="L1281" s="41"/>
      <c r="M1281" s="42"/>
      <c r="N1281" s="41"/>
      <c r="O1281" s="43" t="s">
        <v>887</v>
      </c>
    </row>
    <row r="1282" spans="7:15" x14ac:dyDescent="0.25">
      <c r="G1282" s="25" t="s">
        <v>73</v>
      </c>
      <c r="H1282" s="16">
        <v>383</v>
      </c>
      <c r="I1282" s="42">
        <v>4</v>
      </c>
      <c r="J1282" s="41">
        <v>10</v>
      </c>
      <c r="K1282" s="43">
        <v>15</v>
      </c>
      <c r="L1282" s="41" t="s">
        <v>896</v>
      </c>
      <c r="M1282" s="42" t="s">
        <v>886</v>
      </c>
      <c r="N1282" s="41"/>
      <c r="O1282" s="43" t="s">
        <v>887</v>
      </c>
    </row>
    <row r="1283" spans="7:15" x14ac:dyDescent="0.25">
      <c r="G1283" s="25" t="s">
        <v>73</v>
      </c>
      <c r="H1283" s="16">
        <v>384</v>
      </c>
      <c r="I1283" s="42">
        <v>3</v>
      </c>
      <c r="J1283" s="41">
        <v>8</v>
      </c>
      <c r="K1283" s="43">
        <v>15</v>
      </c>
      <c r="L1283" s="41" t="s">
        <v>896</v>
      </c>
      <c r="M1283" s="42" t="s">
        <v>886</v>
      </c>
      <c r="N1283" s="41"/>
      <c r="O1283" s="43" t="s">
        <v>886</v>
      </c>
    </row>
    <row r="1284" spans="7:15" x14ac:dyDescent="0.25">
      <c r="G1284" s="25" t="s">
        <v>73</v>
      </c>
      <c r="H1284" s="16">
        <v>385</v>
      </c>
      <c r="I1284" s="42">
        <v>1</v>
      </c>
      <c r="J1284" s="41">
        <v>6</v>
      </c>
      <c r="K1284" s="43">
        <v>17</v>
      </c>
      <c r="L1284" s="41"/>
      <c r="M1284" s="42"/>
      <c r="N1284" s="41"/>
      <c r="O1284" s="43" t="s">
        <v>887</v>
      </c>
    </row>
    <row r="1285" spans="7:15" x14ac:dyDescent="0.25">
      <c r="G1285" s="25" t="s">
        <v>73</v>
      </c>
      <c r="H1285" s="16">
        <v>386</v>
      </c>
      <c r="I1285" s="42">
        <v>7</v>
      </c>
      <c r="J1285" s="41">
        <v>13</v>
      </c>
      <c r="K1285" s="43">
        <v>11</v>
      </c>
      <c r="L1285" s="41"/>
      <c r="M1285" s="42" t="s">
        <v>886</v>
      </c>
      <c r="N1285" s="41"/>
      <c r="O1285" s="43" t="s">
        <v>887</v>
      </c>
    </row>
    <row r="1286" spans="7:15" x14ac:dyDescent="0.25">
      <c r="G1286" s="25" t="s">
        <v>73</v>
      </c>
      <c r="H1286" s="16">
        <v>387</v>
      </c>
      <c r="I1286" s="42">
        <v>4</v>
      </c>
      <c r="J1286" s="41">
        <v>9</v>
      </c>
      <c r="K1286" s="43">
        <v>14</v>
      </c>
      <c r="L1286" s="41"/>
      <c r="M1286" s="42"/>
      <c r="N1286" s="41"/>
      <c r="O1286" s="43" t="s">
        <v>886</v>
      </c>
    </row>
    <row r="1287" spans="7:15" x14ac:dyDescent="0.25">
      <c r="G1287" s="25" t="s">
        <v>73</v>
      </c>
      <c r="H1287" s="16">
        <v>388</v>
      </c>
      <c r="I1287" s="42">
        <v>2</v>
      </c>
      <c r="J1287" s="41">
        <v>6</v>
      </c>
      <c r="K1287" s="43">
        <v>17</v>
      </c>
      <c r="L1287" s="41"/>
      <c r="M1287" s="42"/>
      <c r="N1287" s="41"/>
      <c r="O1287" s="43" t="s">
        <v>887</v>
      </c>
    </row>
    <row r="1288" spans="7:15" x14ac:dyDescent="0.25">
      <c r="G1288" s="25" t="s">
        <v>73</v>
      </c>
      <c r="H1288" s="16">
        <v>389</v>
      </c>
      <c r="I1288" s="42">
        <v>1</v>
      </c>
      <c r="J1288" s="41">
        <v>6</v>
      </c>
      <c r="K1288" s="43">
        <v>17</v>
      </c>
      <c r="L1288" s="41"/>
      <c r="M1288" s="42"/>
      <c r="N1288" s="41"/>
      <c r="O1288" s="43" t="s">
        <v>887</v>
      </c>
    </row>
    <row r="1289" spans="7:15" x14ac:dyDescent="0.25">
      <c r="G1289" s="25" t="s">
        <v>73</v>
      </c>
      <c r="H1289" s="16">
        <v>390</v>
      </c>
      <c r="I1289" s="42">
        <v>1</v>
      </c>
      <c r="J1289" s="41">
        <v>3</v>
      </c>
      <c r="K1289" s="43">
        <v>20</v>
      </c>
      <c r="L1289" s="41"/>
      <c r="M1289" s="42"/>
      <c r="N1289" s="41"/>
      <c r="O1289" s="43" t="s">
        <v>887</v>
      </c>
    </row>
    <row r="1290" spans="7:15" x14ac:dyDescent="0.25">
      <c r="G1290" s="25" t="s">
        <v>73</v>
      </c>
      <c r="H1290" s="16">
        <v>391</v>
      </c>
      <c r="I1290" s="42">
        <v>0</v>
      </c>
      <c r="J1290" s="41">
        <v>4</v>
      </c>
      <c r="K1290" s="43">
        <v>20</v>
      </c>
      <c r="L1290" s="41"/>
      <c r="M1290" s="42" t="s">
        <v>886</v>
      </c>
      <c r="N1290" s="41"/>
      <c r="O1290" s="43" t="s">
        <v>887</v>
      </c>
    </row>
    <row r="1291" spans="7:15" x14ac:dyDescent="0.25">
      <c r="G1291" s="25" t="s">
        <v>73</v>
      </c>
      <c r="H1291" s="16">
        <v>392</v>
      </c>
      <c r="I1291" s="42">
        <v>1</v>
      </c>
      <c r="J1291" s="41">
        <v>5</v>
      </c>
      <c r="K1291" s="43">
        <v>18</v>
      </c>
      <c r="L1291" s="41"/>
      <c r="M1291" s="42"/>
      <c r="N1291" s="41"/>
      <c r="O1291" s="43" t="s">
        <v>887</v>
      </c>
    </row>
    <row r="1292" spans="7:15" x14ac:dyDescent="0.25">
      <c r="G1292" s="25" t="s">
        <v>73</v>
      </c>
      <c r="H1292" s="16">
        <v>393</v>
      </c>
      <c r="I1292" s="42">
        <v>1</v>
      </c>
      <c r="J1292" s="41">
        <v>3</v>
      </c>
      <c r="K1292" s="43">
        <v>20</v>
      </c>
      <c r="L1292" s="41"/>
      <c r="M1292" s="42"/>
      <c r="N1292" s="41"/>
      <c r="O1292" s="43" t="s">
        <v>887</v>
      </c>
    </row>
    <row r="1293" spans="7:15" x14ac:dyDescent="0.25">
      <c r="G1293" s="25" t="s">
        <v>73</v>
      </c>
      <c r="H1293" s="16">
        <v>394</v>
      </c>
      <c r="I1293" s="42">
        <v>0</v>
      </c>
      <c r="J1293" s="41">
        <v>2</v>
      </c>
      <c r="K1293" s="43">
        <v>21</v>
      </c>
      <c r="L1293" s="41"/>
      <c r="M1293" s="42"/>
      <c r="N1293" s="41"/>
      <c r="O1293" s="43" t="s">
        <v>887</v>
      </c>
    </row>
    <row r="1294" spans="7:15" x14ac:dyDescent="0.25">
      <c r="G1294" s="25" t="s">
        <v>73</v>
      </c>
      <c r="H1294" s="16">
        <v>395</v>
      </c>
      <c r="I1294" s="42">
        <v>0</v>
      </c>
      <c r="J1294" s="41">
        <v>2</v>
      </c>
      <c r="K1294" s="43">
        <v>21</v>
      </c>
      <c r="L1294" s="41"/>
      <c r="M1294" s="42"/>
      <c r="N1294" s="41"/>
      <c r="O1294" s="43" t="s">
        <v>887</v>
      </c>
    </row>
    <row r="1295" spans="7:15" x14ac:dyDescent="0.25">
      <c r="G1295" s="25" t="s">
        <v>73</v>
      </c>
      <c r="H1295" s="16">
        <v>396</v>
      </c>
      <c r="I1295" s="42">
        <v>0</v>
      </c>
      <c r="J1295" s="41">
        <v>1</v>
      </c>
      <c r="K1295" s="43">
        <v>23</v>
      </c>
      <c r="L1295" s="41"/>
      <c r="M1295" s="42" t="s">
        <v>887</v>
      </c>
      <c r="N1295" s="41"/>
      <c r="O1295" s="43" t="s">
        <v>887</v>
      </c>
    </row>
    <row r="1296" spans="7:15" x14ac:dyDescent="0.25">
      <c r="G1296" s="25" t="s">
        <v>73</v>
      </c>
      <c r="H1296" s="16">
        <v>397</v>
      </c>
      <c r="I1296" s="42">
        <v>0</v>
      </c>
      <c r="J1296" s="41">
        <v>4</v>
      </c>
      <c r="K1296" s="43">
        <v>20</v>
      </c>
      <c r="L1296" s="41"/>
      <c r="M1296" s="42" t="s">
        <v>887</v>
      </c>
      <c r="N1296" s="41"/>
      <c r="O1296" s="43" t="s">
        <v>887</v>
      </c>
    </row>
    <row r="1297" spans="7:15" x14ac:dyDescent="0.25">
      <c r="G1297" s="25" t="s">
        <v>73</v>
      </c>
      <c r="H1297" s="16">
        <v>398</v>
      </c>
      <c r="I1297" s="42">
        <v>0</v>
      </c>
      <c r="J1297" s="41">
        <v>4</v>
      </c>
      <c r="K1297" s="43">
        <v>20</v>
      </c>
      <c r="L1297" s="41"/>
      <c r="M1297" s="42" t="s">
        <v>887</v>
      </c>
      <c r="N1297" s="41"/>
      <c r="O1297" s="43" t="s">
        <v>887</v>
      </c>
    </row>
    <row r="1298" spans="7:15" x14ac:dyDescent="0.25">
      <c r="G1298" s="25" t="s">
        <v>73</v>
      </c>
      <c r="H1298" s="16">
        <v>399</v>
      </c>
      <c r="I1298" s="42">
        <v>0</v>
      </c>
      <c r="J1298" s="41">
        <v>2</v>
      </c>
      <c r="K1298" s="43">
        <v>22</v>
      </c>
      <c r="L1298" s="41"/>
      <c r="M1298" s="42" t="s">
        <v>887</v>
      </c>
      <c r="N1298" s="41"/>
      <c r="O1298" s="43" t="s">
        <v>887</v>
      </c>
    </row>
    <row r="1299" spans="7:15" x14ac:dyDescent="0.25">
      <c r="G1299" s="25" t="s">
        <v>73</v>
      </c>
      <c r="H1299" s="16">
        <v>400</v>
      </c>
      <c r="I1299" s="42">
        <v>0</v>
      </c>
      <c r="J1299" s="41">
        <v>4</v>
      </c>
      <c r="K1299" s="43">
        <v>20</v>
      </c>
      <c r="L1299" s="41"/>
      <c r="M1299" s="42" t="s">
        <v>887</v>
      </c>
      <c r="N1299" s="41"/>
      <c r="O1299" s="43" t="s">
        <v>887</v>
      </c>
    </row>
    <row r="1300" spans="7:15" x14ac:dyDescent="0.25">
      <c r="G1300" s="25" t="s">
        <v>73</v>
      </c>
      <c r="H1300" s="16">
        <v>401</v>
      </c>
      <c r="I1300" s="42">
        <v>0</v>
      </c>
      <c r="J1300" s="41">
        <v>2</v>
      </c>
      <c r="K1300" s="43">
        <v>22</v>
      </c>
      <c r="L1300" s="41"/>
      <c r="M1300" s="42" t="s">
        <v>887</v>
      </c>
      <c r="N1300" s="41"/>
      <c r="O1300" s="43" t="s">
        <v>887</v>
      </c>
    </row>
    <row r="1301" spans="7:15" x14ac:dyDescent="0.25">
      <c r="G1301" s="25" t="s">
        <v>73</v>
      </c>
      <c r="H1301" s="16">
        <v>402</v>
      </c>
      <c r="I1301" s="42">
        <v>0</v>
      </c>
      <c r="J1301" s="41">
        <v>1</v>
      </c>
      <c r="K1301" s="43">
        <v>23</v>
      </c>
      <c r="L1301" s="41"/>
      <c r="M1301" s="42" t="s">
        <v>887</v>
      </c>
      <c r="N1301" s="41"/>
      <c r="O1301" s="43" t="s">
        <v>887</v>
      </c>
    </row>
    <row r="1302" spans="7:15" x14ac:dyDescent="0.25">
      <c r="G1302" s="25" t="s">
        <v>73</v>
      </c>
      <c r="H1302" s="16">
        <v>403</v>
      </c>
      <c r="I1302" s="42">
        <v>0</v>
      </c>
      <c r="J1302" s="41">
        <v>2</v>
      </c>
      <c r="K1302" s="43">
        <v>22</v>
      </c>
      <c r="L1302" s="41"/>
      <c r="M1302" s="42" t="s">
        <v>887</v>
      </c>
      <c r="N1302" s="41"/>
      <c r="O1302" s="43" t="s">
        <v>887</v>
      </c>
    </row>
    <row r="1303" spans="7:15" x14ac:dyDescent="0.25">
      <c r="G1303" s="25" t="s">
        <v>73</v>
      </c>
      <c r="H1303" s="16">
        <v>404</v>
      </c>
      <c r="I1303" s="42">
        <v>1</v>
      </c>
      <c r="J1303" s="41">
        <v>4</v>
      </c>
      <c r="K1303" s="43">
        <v>21</v>
      </c>
      <c r="L1303" s="41" t="s">
        <v>896</v>
      </c>
      <c r="M1303" s="42" t="s">
        <v>886</v>
      </c>
      <c r="N1303" s="41"/>
      <c r="O1303" s="43" t="s">
        <v>887</v>
      </c>
    </row>
    <row r="1304" spans="7:15" x14ac:dyDescent="0.25">
      <c r="G1304" s="25" t="s">
        <v>73</v>
      </c>
      <c r="H1304" s="16">
        <v>405</v>
      </c>
      <c r="I1304" s="42">
        <v>0</v>
      </c>
      <c r="J1304" s="41">
        <v>2</v>
      </c>
      <c r="K1304" s="43">
        <v>23</v>
      </c>
      <c r="L1304" s="41"/>
      <c r="M1304" s="42" t="s">
        <v>887</v>
      </c>
      <c r="N1304" s="41"/>
      <c r="O1304" s="43" t="s">
        <v>887</v>
      </c>
    </row>
    <row r="1305" spans="7:15" x14ac:dyDescent="0.25">
      <c r="G1305" s="25" t="s">
        <v>73</v>
      </c>
      <c r="H1305" s="16">
        <v>406</v>
      </c>
      <c r="I1305" s="42">
        <v>0</v>
      </c>
      <c r="J1305" s="41">
        <v>0</v>
      </c>
      <c r="K1305" s="43">
        <v>25</v>
      </c>
      <c r="L1305" s="41"/>
      <c r="M1305" s="42" t="s">
        <v>887</v>
      </c>
      <c r="N1305" s="41"/>
      <c r="O1305" s="43" t="s">
        <v>887</v>
      </c>
    </row>
    <row r="1306" spans="7:15" x14ac:dyDescent="0.25">
      <c r="G1306" s="25" t="s">
        <v>73</v>
      </c>
      <c r="H1306" s="16">
        <v>407</v>
      </c>
      <c r="I1306" s="42">
        <v>0</v>
      </c>
      <c r="J1306" s="41">
        <v>5</v>
      </c>
      <c r="K1306" s="43">
        <v>20</v>
      </c>
      <c r="L1306" s="41"/>
      <c r="M1306" s="42" t="s">
        <v>887</v>
      </c>
      <c r="N1306" s="41"/>
      <c r="O1306" s="43" t="s">
        <v>887</v>
      </c>
    </row>
    <row r="1307" spans="7:15" x14ac:dyDescent="0.25">
      <c r="G1307" s="25" t="s">
        <v>73</v>
      </c>
      <c r="H1307" s="16">
        <v>408</v>
      </c>
      <c r="I1307" s="42">
        <v>1</v>
      </c>
      <c r="J1307" s="41">
        <v>3</v>
      </c>
      <c r="K1307" s="43">
        <v>22</v>
      </c>
      <c r="L1307" s="41"/>
      <c r="M1307" s="42" t="s">
        <v>887</v>
      </c>
      <c r="N1307" s="41"/>
      <c r="O1307" s="43" t="s">
        <v>887</v>
      </c>
    </row>
    <row r="1308" spans="7:15" x14ac:dyDescent="0.25">
      <c r="G1308" s="25" t="s">
        <v>73</v>
      </c>
      <c r="H1308" s="16">
        <v>409</v>
      </c>
      <c r="I1308" s="42">
        <v>0</v>
      </c>
      <c r="J1308" s="41">
        <v>3</v>
      </c>
      <c r="K1308" s="43">
        <v>22</v>
      </c>
      <c r="L1308" s="41"/>
      <c r="M1308" s="42" t="s">
        <v>887</v>
      </c>
      <c r="N1308" s="41"/>
      <c r="O1308" s="43" t="s">
        <v>887</v>
      </c>
    </row>
    <row r="1309" spans="7:15" x14ac:dyDescent="0.25">
      <c r="G1309" s="25" t="s">
        <v>73</v>
      </c>
      <c r="H1309" s="16">
        <v>410</v>
      </c>
      <c r="I1309" s="42">
        <v>0</v>
      </c>
      <c r="J1309" s="41">
        <v>3</v>
      </c>
      <c r="K1309" s="43">
        <v>22</v>
      </c>
      <c r="L1309" s="41"/>
      <c r="M1309" s="42" t="s">
        <v>887</v>
      </c>
      <c r="N1309" s="41"/>
      <c r="O1309" s="43" t="s">
        <v>887</v>
      </c>
    </row>
    <row r="1310" spans="7:15" x14ac:dyDescent="0.25">
      <c r="G1310" s="25" t="s">
        <v>73</v>
      </c>
      <c r="H1310" s="16">
        <v>411</v>
      </c>
      <c r="I1310" s="42">
        <v>0</v>
      </c>
      <c r="J1310" s="41">
        <v>2</v>
      </c>
      <c r="K1310" s="43">
        <v>23</v>
      </c>
      <c r="L1310" s="41"/>
      <c r="M1310" s="42" t="s">
        <v>887</v>
      </c>
      <c r="N1310" s="41"/>
      <c r="O1310" s="43" t="s">
        <v>887</v>
      </c>
    </row>
    <row r="1311" spans="7:15" x14ac:dyDescent="0.25">
      <c r="G1311" s="25" t="s">
        <v>73</v>
      </c>
      <c r="H1311" s="16">
        <v>412</v>
      </c>
      <c r="I1311" s="42">
        <v>0</v>
      </c>
      <c r="J1311" s="41">
        <v>3</v>
      </c>
      <c r="K1311" s="43">
        <v>22</v>
      </c>
      <c r="L1311" s="41"/>
      <c r="M1311" s="42" t="s">
        <v>887</v>
      </c>
      <c r="N1311" s="41"/>
      <c r="O1311" s="43" t="s">
        <v>887</v>
      </c>
    </row>
    <row r="1312" spans="7:15" x14ac:dyDescent="0.25">
      <c r="G1312" s="25" t="s">
        <v>73</v>
      </c>
      <c r="H1312" s="16">
        <v>413</v>
      </c>
      <c r="I1312" s="42">
        <v>0</v>
      </c>
      <c r="J1312" s="41">
        <v>1</v>
      </c>
      <c r="K1312" s="43">
        <v>24</v>
      </c>
      <c r="L1312" s="41"/>
      <c r="M1312" s="42" t="s">
        <v>887</v>
      </c>
      <c r="N1312" s="41"/>
      <c r="O1312" s="43" t="s">
        <v>887</v>
      </c>
    </row>
    <row r="1313" spans="7:15" x14ac:dyDescent="0.25">
      <c r="G1313" s="25" t="s">
        <v>73</v>
      </c>
      <c r="H1313" s="16">
        <v>414</v>
      </c>
      <c r="I1313" s="42">
        <v>1</v>
      </c>
      <c r="J1313" s="41">
        <v>3</v>
      </c>
      <c r="K1313" s="43">
        <v>22</v>
      </c>
      <c r="L1313" s="41"/>
      <c r="M1313" s="42" t="s">
        <v>887</v>
      </c>
      <c r="N1313" s="41"/>
      <c r="O1313" s="43" t="s">
        <v>887</v>
      </c>
    </row>
    <row r="1314" spans="7:15" x14ac:dyDescent="0.25">
      <c r="G1314" s="25" t="s">
        <v>73</v>
      </c>
      <c r="H1314" s="16">
        <v>415</v>
      </c>
      <c r="I1314" s="42">
        <v>0</v>
      </c>
      <c r="J1314" s="41">
        <v>4</v>
      </c>
      <c r="K1314" s="43">
        <v>21</v>
      </c>
      <c r="L1314" s="41"/>
      <c r="M1314" s="42" t="s">
        <v>887</v>
      </c>
      <c r="N1314" s="41"/>
      <c r="O1314" s="43" t="s">
        <v>887</v>
      </c>
    </row>
    <row r="1315" spans="7:15" x14ac:dyDescent="0.25">
      <c r="G1315" s="25" t="s">
        <v>73</v>
      </c>
      <c r="H1315" s="16">
        <v>416</v>
      </c>
      <c r="I1315" s="42">
        <v>0</v>
      </c>
      <c r="J1315" s="41">
        <v>1</v>
      </c>
      <c r="K1315" s="43">
        <v>24</v>
      </c>
      <c r="L1315" s="41"/>
      <c r="M1315" s="42" t="s">
        <v>887</v>
      </c>
      <c r="N1315" s="41"/>
      <c r="O1315" s="43" t="s">
        <v>887</v>
      </c>
    </row>
    <row r="1316" spans="7:15" ht="15.75" thickBot="1" x14ac:dyDescent="0.3">
      <c r="G1316" s="26" t="s">
        <v>73</v>
      </c>
      <c r="H1316" s="17">
        <v>417</v>
      </c>
      <c r="I1316" s="44">
        <v>1</v>
      </c>
      <c r="J1316" s="45">
        <v>2</v>
      </c>
      <c r="K1316" s="46">
        <v>20</v>
      </c>
      <c r="L1316" s="45"/>
      <c r="M1316" s="44" t="s">
        <v>887</v>
      </c>
      <c r="N1316" s="45"/>
      <c r="O1316" s="46" t="s">
        <v>887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2C8A1-BB3E-4051-BEF5-BA6A9CAED5AD}">
  <dimension ref="B1:AQ43"/>
  <sheetViews>
    <sheetView showGridLines="0" zoomScale="90" zoomScaleNormal="90" workbookViewId="0">
      <pane xSplit="4" ySplit="8" topLeftCell="E9" activePane="bottomRight" state="frozen"/>
      <selection pane="topRight" activeCell="I6" sqref="I6"/>
      <selection pane="bottomLeft" activeCell="I6" sqref="I6"/>
      <selection pane="bottomRight"/>
    </sheetView>
  </sheetViews>
  <sheetFormatPr defaultColWidth="8.85546875" defaultRowHeight="15" customHeight="1" outlineLevelCol="1" x14ac:dyDescent="0.25"/>
  <cols>
    <col min="1" max="1" width="3.85546875" style="1" customWidth="1"/>
    <col min="2" max="2" width="42.42578125" style="4" bestFit="1" customWidth="1"/>
    <col min="3" max="3" width="42.42578125" style="4" hidden="1" customWidth="1"/>
    <col min="4" max="4" width="58.85546875" style="3" bestFit="1" customWidth="1"/>
    <col min="5" max="34" width="12.28515625" style="5" customWidth="1"/>
    <col min="35" max="35" width="19" style="3" customWidth="1"/>
    <col min="36" max="37" width="32.42578125" style="3" customWidth="1" outlineLevel="1"/>
    <col min="38" max="38" width="32.42578125" style="1" customWidth="1" outlineLevel="1"/>
    <col min="39" max="43" width="30.28515625" style="1" customWidth="1" outlineLevel="1"/>
    <col min="44" max="16384" width="8.85546875" style="1"/>
  </cols>
  <sheetData>
    <row r="1" spans="2:43" ht="16.350000000000001" customHeight="1" x14ac:dyDescent="0.25">
      <c r="B1"/>
      <c r="C1"/>
      <c r="D1"/>
      <c r="E1"/>
      <c r="J1"/>
      <c r="O1"/>
      <c r="T1"/>
      <c r="Y1"/>
      <c r="AD1"/>
    </row>
    <row r="2" spans="2:43" ht="16.350000000000001" customHeight="1" x14ac:dyDescent="0.25">
      <c r="B2"/>
      <c r="C2"/>
      <c r="D2"/>
      <c r="E2"/>
      <c r="J2"/>
      <c r="O2"/>
      <c r="T2"/>
      <c r="Y2"/>
      <c r="AD2"/>
    </row>
    <row r="3" spans="2:43" ht="16.350000000000001" customHeight="1" x14ac:dyDescent="0.25">
      <c r="B3"/>
      <c r="C3"/>
      <c r="D3"/>
      <c r="E3"/>
      <c r="F3" s="5" t="s">
        <v>900</v>
      </c>
      <c r="J3"/>
      <c r="O3"/>
      <c r="T3"/>
      <c r="Y3"/>
      <c r="AD3"/>
      <c r="AE3" s="5" t="s">
        <v>900</v>
      </c>
    </row>
    <row r="4" spans="2:43" ht="16.350000000000001" customHeight="1" x14ac:dyDescent="0.25">
      <c r="B4" s="2" t="s">
        <v>901</v>
      </c>
      <c r="C4" s="2"/>
      <c r="D4"/>
      <c r="E4"/>
      <c r="J4"/>
      <c r="O4"/>
      <c r="T4"/>
      <c r="Y4"/>
      <c r="AD4"/>
    </row>
    <row r="5" spans="2:43" ht="15" customHeight="1" x14ac:dyDescent="0.25">
      <c r="B5"/>
      <c r="C5"/>
      <c r="D5"/>
      <c r="E5"/>
      <c r="J5"/>
      <c r="O5" s="49"/>
      <c r="P5" s="49"/>
      <c r="Q5" s="49"/>
      <c r="R5" s="49"/>
      <c r="S5" s="49"/>
      <c r="T5"/>
      <c r="Y5"/>
      <c r="AD5"/>
    </row>
    <row r="7" spans="2:43" s="5" customFormat="1" ht="17.45" customHeight="1" x14ac:dyDescent="0.25">
      <c r="E7" s="358" t="s">
        <v>902</v>
      </c>
      <c r="F7" s="359"/>
      <c r="G7" s="359"/>
      <c r="H7" s="359"/>
      <c r="I7" s="360"/>
      <c r="J7" s="358" t="s">
        <v>903</v>
      </c>
      <c r="K7" s="359"/>
      <c r="L7" s="359"/>
      <c r="M7" s="359"/>
      <c r="N7" s="360"/>
      <c r="O7" s="358" t="s">
        <v>904</v>
      </c>
      <c r="P7" s="359"/>
      <c r="Q7" s="359"/>
      <c r="R7" s="359"/>
      <c r="S7" s="360"/>
      <c r="T7" s="358" t="s">
        <v>905</v>
      </c>
      <c r="U7" s="359"/>
      <c r="V7" s="359"/>
      <c r="W7" s="359"/>
      <c r="X7" s="360"/>
      <c r="Y7" s="358" t="s">
        <v>906</v>
      </c>
      <c r="Z7" s="359"/>
      <c r="AA7" s="359"/>
      <c r="AB7" s="359"/>
      <c r="AC7" s="360"/>
      <c r="AD7" s="358" t="s">
        <v>907</v>
      </c>
      <c r="AE7" s="359"/>
      <c r="AF7" s="359"/>
      <c r="AG7" s="359"/>
      <c r="AH7" s="360"/>
    </row>
    <row r="8" spans="2:43" s="5" customFormat="1" ht="28.5" x14ac:dyDescent="0.25">
      <c r="B8" s="8" t="s">
        <v>77</v>
      </c>
      <c r="C8" s="8" t="s">
        <v>908</v>
      </c>
      <c r="D8" s="8" t="s">
        <v>909</v>
      </c>
      <c r="E8" s="8" t="s">
        <v>70</v>
      </c>
      <c r="F8" s="8" t="s">
        <v>71</v>
      </c>
      <c r="G8" s="8" t="s">
        <v>72</v>
      </c>
      <c r="H8" s="8" t="s">
        <v>73</v>
      </c>
      <c r="I8" s="8" t="s">
        <v>74</v>
      </c>
      <c r="J8" s="8" t="s">
        <v>70</v>
      </c>
      <c r="K8" s="8" t="s">
        <v>71</v>
      </c>
      <c r="L8" s="8" t="s">
        <v>72</v>
      </c>
      <c r="M8" s="8" t="s">
        <v>73</v>
      </c>
      <c r="N8" s="8" t="s">
        <v>74</v>
      </c>
      <c r="O8" s="8" t="s">
        <v>70</v>
      </c>
      <c r="P8" s="8" t="s">
        <v>71</v>
      </c>
      <c r="Q8" s="8" t="s">
        <v>72</v>
      </c>
      <c r="R8" s="8" t="s">
        <v>73</v>
      </c>
      <c r="S8" s="8" t="s">
        <v>74</v>
      </c>
      <c r="T8" s="8" t="s">
        <v>70</v>
      </c>
      <c r="U8" s="8" t="s">
        <v>71</v>
      </c>
      <c r="V8" s="8" t="s">
        <v>72</v>
      </c>
      <c r="W8" s="8" t="s">
        <v>73</v>
      </c>
      <c r="X8" s="8" t="s">
        <v>74</v>
      </c>
      <c r="Y8" s="8" t="s">
        <v>70</v>
      </c>
      <c r="Z8" s="8" t="s">
        <v>71</v>
      </c>
      <c r="AA8" s="8" t="s">
        <v>72</v>
      </c>
      <c r="AB8" s="8" t="s">
        <v>73</v>
      </c>
      <c r="AC8" s="8" t="s">
        <v>74</v>
      </c>
      <c r="AD8" s="8" t="s">
        <v>70</v>
      </c>
      <c r="AE8" s="8" t="s">
        <v>71</v>
      </c>
      <c r="AF8" s="8" t="s">
        <v>72</v>
      </c>
      <c r="AG8" s="8" t="s">
        <v>73</v>
      </c>
      <c r="AH8" s="8" t="s">
        <v>74</v>
      </c>
      <c r="AI8" s="50" t="s">
        <v>265</v>
      </c>
      <c r="AJ8" s="8" t="s">
        <v>77</v>
      </c>
      <c r="AK8" s="8" t="s">
        <v>909</v>
      </c>
      <c r="AL8" s="8" t="s">
        <v>909</v>
      </c>
      <c r="AM8" s="8" t="s">
        <v>910</v>
      </c>
      <c r="AN8" s="8" t="s">
        <v>911</v>
      </c>
      <c r="AO8" s="8" t="s">
        <v>912</v>
      </c>
      <c r="AP8" s="8" t="s">
        <v>913</v>
      </c>
      <c r="AQ8" s="8" t="s">
        <v>914</v>
      </c>
    </row>
    <row r="9" spans="2:43" s="5" customFormat="1" x14ac:dyDescent="0.25">
      <c r="B9" s="47" t="s">
        <v>74</v>
      </c>
      <c r="C9" s="47"/>
      <c r="D9" s="47" t="s">
        <v>74</v>
      </c>
      <c r="E9" s="48">
        <f>IFERROR(SUM(E10:E16),"")</f>
        <v>61</v>
      </c>
      <c r="F9" s="48">
        <f ca="1">IFERROR(SUM(F10:F16),"")</f>
        <v>0</v>
      </c>
      <c r="G9" s="48">
        <f ca="1">IFERROR(SUM(G10:G16),"")</f>
        <v>0</v>
      </c>
      <c r="H9" s="48">
        <f ca="1">IFERROR(SUM(H10:H16),"")</f>
        <v>0</v>
      </c>
      <c r="I9" s="48">
        <f ca="1">IFERROR(SUM(E9:H9),"")</f>
        <v>61</v>
      </c>
      <c r="J9" s="9">
        <f>IFERROR(SUM(J10:J16),"")</f>
        <v>38.500000000000007</v>
      </c>
      <c r="K9" s="9">
        <f ca="1">IFERROR(SUM(K10:K16),"")</f>
        <v>0</v>
      </c>
      <c r="L9" s="9">
        <f ca="1">IFERROR(SUM(L10:L16),"")</f>
        <v>0</v>
      </c>
      <c r="M9" s="9">
        <f ca="1">IFERROR(SUM(M10:M16),"")</f>
        <v>0</v>
      </c>
      <c r="N9" s="9">
        <f ca="1">IFERROR(SUM(J9:M9),"")</f>
        <v>38.500000000000007</v>
      </c>
      <c r="O9" s="9">
        <f t="shared" ref="O9:Q9" si="0">J9/E9</f>
        <v>0.6311475409836067</v>
      </c>
      <c r="P9" s="9" t="e">
        <f t="shared" ca="1" si="0"/>
        <v>#DIV/0!</v>
      </c>
      <c r="Q9" s="9" t="e">
        <f t="shared" ca="1" si="0"/>
        <v>#DIV/0!</v>
      </c>
      <c r="R9" s="9" t="e">
        <f ca="1">M9/H9</f>
        <v>#DIV/0!</v>
      </c>
      <c r="S9" s="9">
        <f ca="1">N9/I9</f>
        <v>0.6311475409836067</v>
      </c>
      <c r="T9" s="9">
        <f>IFERROR(SUM(T10:T16),"")</f>
        <v>0</v>
      </c>
      <c r="U9" s="9">
        <f ca="1">IFERROR(SUM(U10:U16),"")</f>
        <v>0</v>
      </c>
      <c r="V9" s="9">
        <f ca="1">IFERROR(SUM(V10:V16),"")</f>
        <v>0</v>
      </c>
      <c r="W9" s="9">
        <f ca="1">IFERROR(SUM(W10:W16),"")</f>
        <v>0</v>
      </c>
      <c r="X9" s="9">
        <f ca="1">IFERROR(SUM(T9:W9),"")</f>
        <v>0</v>
      </c>
      <c r="Y9" s="9">
        <f>T9/E9</f>
        <v>0</v>
      </c>
      <c r="Z9" s="9" t="e">
        <f t="shared" ref="Z9:AA9" ca="1" si="1">U9/F9</f>
        <v>#DIV/0!</v>
      </c>
      <c r="AA9" s="9" t="e">
        <f t="shared" ca="1" si="1"/>
        <v>#DIV/0!</v>
      </c>
      <c r="AB9" s="9" t="e">
        <f ca="1">W9/H9</f>
        <v>#DIV/0!</v>
      </c>
      <c r="AC9" s="9">
        <f ca="1">X9/I9</f>
        <v>0</v>
      </c>
      <c r="AD9" s="9" cm="1">
        <f t="array" ref="AD9">IFERROR(_xlfn.IFS(E9=0,0,TRUE,T9/J9),"")</f>
        <v>0</v>
      </c>
      <c r="AE9" s="9" cm="1">
        <f t="array" aca="1" ref="AE9" ca="1">IFERROR(_xlfn.IFS(F9=0,0,TRUE,U9/K9),"")</f>
        <v>0</v>
      </c>
      <c r="AF9" s="9" cm="1">
        <f t="array" aca="1" ref="AF9" ca="1">IFERROR(_xlfn.IFS(G9=0,0,TRUE,V9/L9),"")</f>
        <v>0</v>
      </c>
      <c r="AG9" s="9" cm="1">
        <f t="array" aca="1" ref="AG9" ca="1">IFERROR(_xlfn.IFS(H9=0,0,TRUE,W9/M9),"")</f>
        <v>0</v>
      </c>
      <c r="AH9" s="9" cm="1">
        <f t="array" aca="1" ref="AH9" ca="1">IFERROR(_xlfn.IFS(I9=0,0,TRUE,X9/N9),"")</f>
        <v>0</v>
      </c>
      <c r="AI9" s="10"/>
      <c r="AJ9" s="10" t="s">
        <v>23</v>
      </c>
      <c r="AK9" s="10" t="s">
        <v>26</v>
      </c>
      <c r="AL9" s="10" t="s">
        <v>26</v>
      </c>
      <c r="AM9" s="10"/>
      <c r="AN9" s="10"/>
      <c r="AO9" s="10"/>
      <c r="AP9" s="10"/>
      <c r="AQ9" s="10"/>
    </row>
    <row r="10" spans="2:43" ht="15" customHeight="1" x14ac:dyDescent="0.25">
      <c r="B10" s="47" t="s">
        <v>77</v>
      </c>
      <c r="C10" s="11" t="s">
        <v>915</v>
      </c>
      <c r="D10" s="47" t="s">
        <v>269</v>
      </c>
      <c r="E10" s="48" cm="1">
        <f t="array" ref="E10">IFERROR(_xlfn.IFS($B10="Domain",COUNTIFS('C0. KPIs'!$AM$5:$AM$65,$D10,'C0. KPIs'!$AG$5:$AG$65,"&lt;&gt;N/A"),TRUE,COUNTIFS('C0. KPIs'!$AN$5:$AN$65,$D10,'C0. KPIs'!$AG$5:$AG$65,"&lt;&gt;N/A")),0)</f>
        <v>6</v>
      </c>
      <c r="F10" s="48" cm="1">
        <f t="array" aca="1" ref="F10" ca="1">IFERROR(_xlfn.IFS($B10="Domain",COUNTIFS(INDIRECT($AP10),$D10,INDIRECT($AO10),F$8,INDIRECT($AN10),"&lt;&gt;N/A"),TRUE,COUNTIFS(INDIRECT($AQ10),$D10,INDIRECT($AO10),F$8,INDIRECT($AN10),"&lt;&gt;N/A")),"")</f>
        <v>0</v>
      </c>
      <c r="G10" s="48" cm="1">
        <f t="array" aca="1" ref="G10" ca="1">IFERROR(_xlfn.IFS($B10="Domain",COUNTIFS(INDIRECT($AP10),$D10,INDIRECT($AO10),G$8,INDIRECT($AN10),"&lt;&gt;N/A"),TRUE,COUNTIFS(INDIRECT($AQ10),$D10,INDIRECT($AO10),G$8,INDIRECT($AN10),"&lt;&gt;N/A")),"")</f>
        <v>0</v>
      </c>
      <c r="H10" s="48" cm="1">
        <f t="array" aca="1" ref="H10" ca="1">IFERROR(_xlfn.IFS($B10="Domain",COUNTIFS(INDIRECT($AP10),$D10,INDIRECT($AO10),H$8,INDIRECT($AN10),"&lt;&gt;N/A"),TRUE,COUNTIFS(INDIRECT($AQ10),$D10,INDIRECT($AO10),H$8,INDIRECT($AN10),"&lt;&gt;N/A")),"")</f>
        <v>0</v>
      </c>
      <c r="I10" s="48">
        <f ca="1">IFERROR(SUM(E10:H10),"")</f>
        <v>6</v>
      </c>
      <c r="J10" s="9" cm="1">
        <f t="array" ref="J10">IFERROR(_xlfn.IFS($B10="Domain",SUMIFS('C0. KPIs'!$M$5:$M$65,'C0. KPIs'!$AM$5:$AM$65,$D10,'C0. KPIs'!$AG$5:$AG$65,"&lt;&gt;N/A"),TRUE,SUMIFS('C0. KPIs'!$M$5:$M$65,'C0. KPIs'!$AN$5:$AN$65,$D10,'C0. KPIs'!$AG$5:$AG$65,"&lt;&gt;N/A")),"")</f>
        <v>3.8</v>
      </c>
      <c r="K10" s="9" cm="1">
        <f t="array" aca="1" ref="K10" ca="1">IFERROR(_xlfn.IFS($B10="Domain",SUMIFS(INDIRECT($AM10),INDIRECT($AP10),$D10,INDIRECT($AO10),K$8,INDIRECT($AN10),"&lt;&gt;N/A"),TRUE,SUMIFS(INDIRECT($AM10),INDIRECT($AQ10),$D10,INDIRECT($AO10),K$8,INDIRECT($AN10),"&lt;&gt;N/A")),"")</f>
        <v>0</v>
      </c>
      <c r="L10" s="9" cm="1">
        <f t="array" aca="1" ref="L10" ca="1">IFERROR(_xlfn.IFS($B10="Domain",SUMIFS(INDIRECT($AM10),INDIRECT($AP10),$D10,INDIRECT($AO10),L$8,INDIRECT($AN10),"&lt;&gt;N/A"),TRUE,SUMIFS(INDIRECT($AM10),INDIRECT($AQ10),$D10,INDIRECT($AO10),L$8,INDIRECT($AN10),"&lt;&gt;N/A")),"")</f>
        <v>0</v>
      </c>
      <c r="M10" s="9" cm="1">
        <f t="array" aca="1" ref="M10" ca="1">IFERROR(_xlfn.IFS($B10="Domain",SUMIFS(INDIRECT($AM10),INDIRECT($AP10),$D10,INDIRECT($AO10),M$8,INDIRECT($AN10),"&lt;&gt;N/A"),TRUE,SUMIFS(INDIRECT($AM10),INDIRECT($AQ10),$D10,INDIRECT($AO10),M$8,INDIRECT($AN10),"&lt;&gt;N/A")),"")</f>
        <v>0</v>
      </c>
      <c r="N10" s="9">
        <f ca="1">IFERROR(SUM(J10:M10),"")</f>
        <v>3.8</v>
      </c>
      <c r="O10" s="9" cm="1">
        <f t="array" ref="O10">IFERROR(_xlfn.IFS(E10=0,0,$B10="Domain",AVERAGEIFS('C0. KPIs'!$M$5:$M$65,'C0. KPIs'!$AM$5:$AM$65,$D10,'C0. KPIs'!$AG$5:$AG$65,"&lt;&gt;N/A"),TRUE,AVERAGEIFS('C0. KPIs'!$M$5:$M$65,'C0. KPIs'!$AN$5:$AN$65,$D10,'C0. KPIs'!$AG$5:$AG$65,"&lt;&gt;N/A")),"")</f>
        <v>0.6333333333333333</v>
      </c>
      <c r="P10" s="9" cm="1">
        <f t="array" aca="1" ref="P10" ca="1">IFERROR(_xlfn.IFS(F10=0,0,$B10="Domain",AVERAGEIFS(INDIRECT($AM10),INDIRECT($AP10),$D10,INDIRECT($AO10),P$8,INDIRECT($AN10),"&lt;&gt;N/A"),TRUE,AVERAGEIFS(INDIRECT($AM10),INDIRECT($AQ10),$D10,INDIRECT($AO10),P$8,INDIRECT($AN10),"&lt;&gt;N/A")),"")</f>
        <v>0</v>
      </c>
      <c r="Q10" s="9" cm="1">
        <f t="array" aca="1" ref="Q10" ca="1">IFERROR(_xlfn.IFS(G10=0,0,$B10="Domain",AVERAGEIFS(INDIRECT($AM10),INDIRECT($AP10),$D10,INDIRECT($AO10),Q$8,INDIRECT($AN10),"&lt;&gt;N/A"),TRUE,AVERAGEIFS(INDIRECT($AM10),INDIRECT($AQ10),$D10,INDIRECT($AO10),Q$8,INDIRECT($AN10),"&lt;&gt;N/A")),"")</f>
        <v>0</v>
      </c>
      <c r="R10" s="9" cm="1">
        <f t="array" aca="1" ref="R10" ca="1">IFERROR(_xlfn.IFS(H10=0,0,$B10="Domain",AVERAGEIFS(INDIRECT($AM10),INDIRECT($AP10),$D10,INDIRECT($AO10),R$8,INDIRECT($AN10),"&lt;&gt;N/A"),TRUE,AVERAGEIFS(INDIRECT($AM10),INDIRECT($AQ10),$D10,INDIRECT($AO10),R$8,INDIRECT($AN10),"&lt;&gt;N/A")),"")</f>
        <v>0</v>
      </c>
      <c r="S10" s="9">
        <f ca="1">N10/$I10</f>
        <v>0.6333333333333333</v>
      </c>
      <c r="T10" s="9" cm="1">
        <f t="array" ref="T10">IFERROR(_xlfn.IFS($B10="Domain",SUMIFS('C0. KPIs'!$AG$5:$AG$65,'C0. KPIs'!$AM$5:$AM$65,$D10,'C0. KPIs'!$AG$5:$AG$65,"&lt;&gt;N/A"),TRUE,SUMIFS('C0. KPIs'!$AG$5:$AG$65,'C0. KPIs'!$AN$5:$AN$65,$D10,'C0. KPIs'!$AG$5:$AG$65,"&lt;&gt;N/A")),"")</f>
        <v>0</v>
      </c>
      <c r="U10" s="9" cm="1">
        <f t="array" aca="1" ref="U10" ca="1">IFERROR(_xlfn.IFS($B10="Domain",SUMIFS(INDIRECT($AN10),INDIRECT($AP10),$D10,INDIRECT($AO10),U$8,INDIRECT($AN10),"&lt;&gt;N/A"),TRUE,SUMIFS(INDIRECT($AN10),INDIRECT($AQ10),$D10,INDIRECT($AO10),U$8,INDIRECT($AN10),"&lt;&gt;N/A")),"")</f>
        <v>0</v>
      </c>
      <c r="V10" s="9" cm="1">
        <f t="array" aca="1" ref="V10" ca="1">IFERROR(_xlfn.IFS($B10="Domain",SUMIFS(INDIRECT($AN10),INDIRECT($AP10),$D10,INDIRECT($AO10),V$8,INDIRECT($AN10),"&lt;&gt;N/A"),TRUE,SUMIFS(INDIRECT($AN10),INDIRECT($AQ10),$D10,INDIRECT($AO10),V$8,INDIRECT($AN10),"&lt;&gt;N/A")),"")</f>
        <v>0</v>
      </c>
      <c r="W10" s="9" cm="1">
        <f t="array" aca="1" ref="W10" ca="1">IFERROR(_xlfn.IFS($B10="Domain",SUMIFS(INDIRECT($AN10),INDIRECT($AP10),$D10,INDIRECT($AO10),W$8,INDIRECT($AN10),"&lt;&gt;N/A"),TRUE,SUMIFS(INDIRECT($AN10),INDIRECT($AQ10),$D10,INDIRECT($AO10),W$8,INDIRECT($AN10),"&lt;&gt;N/A")),"")</f>
        <v>0</v>
      </c>
      <c r="X10" s="9">
        <f t="shared" ref="X10:X43" ca="1" si="2">IFERROR(SUM(T10:W10),"")</f>
        <v>0</v>
      </c>
      <c r="Y10" s="9" cm="1">
        <f t="array" ref="Y10">IFERROR(_xlfn.IFS(E10=0,0,$B10="Domain",AVERAGEIFS('C0. KPIs'!$AG$5:$AG$65,'C0. KPIs'!$AM$5:$AM$65,$D10,'C0. KPIs'!$AG$5:$AG$65,"&lt;&gt;N/A"),TRUE,AVERAGEIFS('C0. KPIs'!$AG$5:$AG$65,'C0. KPIs'!$AN$5:$AN$65,$D10,'C0. KPIs'!$AG$5:$AG$65,"&lt;&gt;N/A")),"")</f>
        <v>0</v>
      </c>
      <c r="Z10" s="9" cm="1">
        <f t="array" aca="1" ref="Z10" ca="1">IFERROR(_xlfn.IFS(F10=0,0,$B10="Domain",AVERAGEIFS(INDIRECT($AN10),INDIRECT($AP10),$D10,INDIRECT($AO10),Z$8,INDIRECT($AN10),"&lt;&gt;N/A"),TRUE,AVERAGEIFS(INDIRECT($AN10),INDIRECT($AQ10),$D10,INDIRECT($AO10),Z$8,INDIRECT($AN10),"&lt;&gt;N/A")),"")</f>
        <v>0</v>
      </c>
      <c r="AA10" s="9" cm="1">
        <f t="array" aca="1" ref="AA10" ca="1">IFERROR(_xlfn.IFS(G10=0,0,$B10="Domain",AVERAGEIFS(INDIRECT($AN10),INDIRECT($AP10),$D10,INDIRECT($AO10),AA$8,INDIRECT($AN10),"&lt;&gt;N/A"),TRUE,AVERAGEIFS(INDIRECT($AN10),INDIRECT($AQ10),$D10,INDIRECT($AO10),AA$8,INDIRECT($AN10),"&lt;&gt;N/A")),"")</f>
        <v>0</v>
      </c>
      <c r="AB10" s="9" cm="1">
        <f t="array" aca="1" ref="AB10" ca="1">IFERROR(_xlfn.IFS(H10=0,0,$B10="Domain",AVERAGEIFS(INDIRECT($AN10),INDIRECT($AP10),$D10,INDIRECT($AO10),AB$8,INDIRECT($AN10),"&lt;&gt;N/A"),TRUE,AVERAGEIFS(INDIRECT($AN10),INDIRECT($AQ10),$D10,INDIRECT($AO10),AB$8,INDIRECT($AN10),"&lt;&gt;N/A")),"")</f>
        <v>0</v>
      </c>
      <c r="AC10" s="9">
        <f ca="1">X10/$I10</f>
        <v>0</v>
      </c>
      <c r="AD10" s="9" cm="1">
        <f t="array" ref="AD10">IFERROR(_xlfn.IFS(E10=0,0,TRUE,T10/J10),"")</f>
        <v>0</v>
      </c>
      <c r="AE10" s="9" cm="1">
        <f t="array" aca="1" ref="AE10" ca="1">IFERROR(_xlfn.IFS(F10=0,0,TRUE,U10/K10),"")</f>
        <v>0</v>
      </c>
      <c r="AF10" s="9" cm="1">
        <f t="array" aca="1" ref="AF10" ca="1">IFERROR(_xlfn.IFS(G10=0,0,TRUE,V10/L10),"")</f>
        <v>0</v>
      </c>
      <c r="AG10" s="9" cm="1">
        <f t="array" aca="1" ref="AG10" ca="1">IFERROR(_xlfn.IFS(H10=0,0,TRUE,W10/M10),"")</f>
        <v>0</v>
      </c>
      <c r="AH10" s="9" cm="1">
        <f t="array" aca="1" ref="AH10" ca="1">IFERROR(_xlfn.IFS(I10=0,0,TRUE,X10/N10),"")</f>
        <v>0</v>
      </c>
      <c r="AI10" s="10"/>
      <c r="AJ10" s="10" t="s">
        <v>23</v>
      </c>
      <c r="AK10" s="10" t="s">
        <v>27</v>
      </c>
      <c r="AL10" s="10" t="str">
        <f>D10</f>
        <v>Demand Planning</v>
      </c>
      <c r="AM10" s="10" t="str">
        <f>"'C1. Demand Planning'!$S$5:$S$40"</f>
        <v>'C1. Demand Planning'!$S$5:$S$40</v>
      </c>
      <c r="AN10" s="10" t="str">
        <f>"'C1. Demand Planning'!$AB$5:$AB$40"</f>
        <v>'C1. Demand Planning'!$AB$5:$AB$40</v>
      </c>
      <c r="AO10" s="10" t="str">
        <f>"'C1. Demand Planning'!$AC$5:$AC$40"</f>
        <v>'C1. Demand Planning'!$AC$5:$AC$40</v>
      </c>
      <c r="AP10" s="10" t="str">
        <f>"'C1. Demand Planning'!$AE$5:$AE$40"</f>
        <v>'C1. Demand Planning'!$AE$5:$AE$40</v>
      </c>
      <c r="AQ10" s="10" t="str">
        <f>"'C1. Demand Planning'!$AF$5:$AF$40"</f>
        <v>'C1. Demand Planning'!$AF$5:$AF$40</v>
      </c>
    </row>
    <row r="11" spans="2:43" ht="15" customHeight="1" x14ac:dyDescent="0.25">
      <c r="B11" s="47" t="s">
        <v>77</v>
      </c>
      <c r="C11" s="11" t="s">
        <v>916</v>
      </c>
      <c r="D11" s="47" t="s">
        <v>283</v>
      </c>
      <c r="E11" s="48" cm="1">
        <f t="array" ref="E11">IFERROR(_xlfn.IFS($B11="Domain",COUNTIFS('C0. KPIs'!$AM$5:$AM$65,$D11,'C0. KPIs'!$AG$5:$AG$65,"&lt;&gt;N/A"),TRUE,COUNTIFS('C0. KPIs'!$AN$5:$AN$65,$D11,'C0. KPIs'!$AG$5:$AG$65,"&lt;&gt;N/A")),0)</f>
        <v>28</v>
      </c>
      <c r="F11" s="48" cm="1">
        <f t="array" aca="1" ref="F11" ca="1">IFERROR(_xlfn.IFS($B11="Domain",COUNTIFS(INDIRECT($AP11),$D11,INDIRECT($AO11),F$8,INDIRECT($AN11),"&lt;&gt;N/A"),TRUE,COUNTIFS(INDIRECT($AQ11),$D11,INDIRECT($AO11),F$8,INDIRECT($AN11),"&lt;&gt;N/A")),"")</f>
        <v>0</v>
      </c>
      <c r="G11" s="48" cm="1">
        <f t="array" aca="1" ref="G11" ca="1">IFERROR(_xlfn.IFS($B11="Domain",COUNTIFS(INDIRECT($AP11),$D11,INDIRECT($AO11),G$8,INDIRECT($AN11),"&lt;&gt;N/A"),TRUE,COUNTIFS(INDIRECT($AQ11),$D11,INDIRECT($AO11),G$8,INDIRECT($AN11),"&lt;&gt;N/A")),"")</f>
        <v>0</v>
      </c>
      <c r="H11" s="48" cm="1">
        <f t="array" aca="1" ref="H11" ca="1">IFERROR(_xlfn.IFS($B11="Domain",COUNTIFS(INDIRECT($AP11),$D11,INDIRECT($AO11),H$8,INDIRECT($AN11),"&lt;&gt;N/A"),TRUE,COUNTIFS(INDIRECT($AQ11),$D11,INDIRECT($AO11),H$8,INDIRECT($AN11),"&lt;&gt;N/A")),"")</f>
        <v>0</v>
      </c>
      <c r="I11" s="48">
        <f t="shared" ref="I11:I43" ca="1" si="3">IFERROR(SUM(E11:H11),"")</f>
        <v>28</v>
      </c>
      <c r="J11" s="9" cm="1">
        <f t="array" ref="J11">IFERROR(_xlfn.IFS($B11="Domain",SUMIFS('C0. KPIs'!$M$5:$M$65,'C0. KPIs'!$AM$5:$AM$65,$D11,'C0. KPIs'!$AG$5:$AG$65,"&lt;&gt;N/A"),TRUE,SUMIFS('C0. KPIs'!$M$5:$M$65,'C0. KPIs'!$AN$5:$AN$65,$D11,'C0. KPIs'!$AG$5:$AG$65,"&lt;&gt;N/A")),"")</f>
        <v>19.650000000000006</v>
      </c>
      <c r="K11" s="9" cm="1">
        <f t="array" aca="1" ref="K11" ca="1">IFERROR(_xlfn.IFS($B11="Domain",SUMIFS(INDIRECT($AM11),INDIRECT($AP11),$D11,INDIRECT($AO11),K$8,INDIRECT($AN11),"&lt;&gt;N/A"),TRUE,SUMIFS(INDIRECT($AM11),INDIRECT($AQ11),$D11,INDIRECT($AO11),K$8,INDIRECT($AN11),"&lt;&gt;N/A")),"")</f>
        <v>0</v>
      </c>
      <c r="L11" s="9" cm="1">
        <f t="array" aca="1" ref="L11" ca="1">IFERROR(_xlfn.IFS($B11="Domain",SUMIFS(INDIRECT($AM11),INDIRECT($AP11),$D11,INDIRECT($AO11),L$8,INDIRECT($AN11),"&lt;&gt;N/A"),TRUE,SUMIFS(INDIRECT($AM11),INDIRECT($AQ11),$D11,INDIRECT($AO11),L$8,INDIRECT($AN11),"&lt;&gt;N/A")),"")</f>
        <v>0</v>
      </c>
      <c r="M11" s="9" cm="1">
        <f t="array" aca="1" ref="M11" ca="1">IFERROR(_xlfn.IFS($B11="Domain",SUMIFS(INDIRECT($AM11),INDIRECT($AP11),$D11,INDIRECT($AO11),M$8,INDIRECT($AN11),"&lt;&gt;N/A"),TRUE,SUMIFS(INDIRECT($AM11),INDIRECT($AQ11),$D11,INDIRECT($AO11),M$8,INDIRECT($AN11),"&lt;&gt;N/A")),"")</f>
        <v>0</v>
      </c>
      <c r="N11" s="9">
        <f t="shared" ref="N11:N43" ca="1" si="4">IFERROR(SUM(J11:M11),"")</f>
        <v>19.650000000000006</v>
      </c>
      <c r="O11" s="9" cm="1">
        <f t="array" ref="O11">IFERROR(_xlfn.IFS(E11=0,0,$B11="Domain",AVERAGEIFS('C0. KPIs'!$M$5:$M$65,'C0. KPIs'!$AM$5:$AM$65,$D11,'C0. KPIs'!$AG$5:$AG$65,"&lt;&gt;N/A"),TRUE,AVERAGEIFS('C0. KPIs'!$M$5:$M$65,'C0. KPIs'!$AN$5:$AN$65,$D11,'C0. KPIs'!$AG$5:$AG$65,"&lt;&gt;N/A")),"")</f>
        <v>0.70178571428571446</v>
      </c>
      <c r="P11" s="9" cm="1">
        <f t="array" aca="1" ref="P11" ca="1">IFERROR(_xlfn.IFS(F11=0,0,$B11="Domain",AVERAGEIFS(INDIRECT($AM11),INDIRECT($AP11),$D11,INDIRECT($AO11),P$8,INDIRECT($AN11),"&lt;&gt;N/A"),TRUE,AVERAGEIFS(INDIRECT($AM11),INDIRECT($AQ11),$D11,INDIRECT($AO11),P$8,INDIRECT($AN11),"&lt;&gt;N/A")),"")</f>
        <v>0</v>
      </c>
      <c r="Q11" s="9" cm="1">
        <f t="array" aca="1" ref="Q11" ca="1">IFERROR(_xlfn.IFS(G11=0,0,$B11="Domain",AVERAGEIFS(INDIRECT($AM11),INDIRECT($AP11),$D11,INDIRECT($AO11),Q$8,INDIRECT($AN11),"&lt;&gt;N/A"),TRUE,AVERAGEIFS(INDIRECT($AM11),INDIRECT($AQ11),$D11,INDIRECT($AO11),Q$8,INDIRECT($AN11),"&lt;&gt;N/A")),"")</f>
        <v>0</v>
      </c>
      <c r="R11" s="9" cm="1">
        <f t="array" aca="1" ref="R11" ca="1">IFERROR(_xlfn.IFS(H11=0,0,$B11="Domain",AVERAGEIFS(INDIRECT($AM11),INDIRECT($AP11),$D11,INDIRECT($AO11),R$8,INDIRECT($AN11),"&lt;&gt;N/A"),TRUE,AVERAGEIFS(INDIRECT($AM11),INDIRECT($AQ11),$D11,INDIRECT($AO11),R$8,INDIRECT($AN11),"&lt;&gt;N/A")),"")</f>
        <v>0</v>
      </c>
      <c r="S11" s="9">
        <f t="shared" ref="S11:S43" ca="1" si="5">N11/$I11</f>
        <v>0.70178571428571446</v>
      </c>
      <c r="T11" s="9" cm="1">
        <f t="array" ref="T11">IFERROR(_xlfn.IFS($B11="Domain",SUMIFS('C0. KPIs'!$AG$5:$AG$65,'C0. KPIs'!$AM$5:$AM$65,$D11,'C0. KPIs'!$AG$5:$AG$65,"&lt;&gt;N/A"),TRUE,SUMIFS('C0. KPIs'!$AG$5:$AG$65,'C0. KPIs'!$AN$5:$AN$65,$D11,'C0. KPIs'!$AG$5:$AG$65,"&lt;&gt;N/A")),"")</f>
        <v>0</v>
      </c>
      <c r="U11" s="9" cm="1">
        <f t="array" aca="1" ref="U11" ca="1">IFERROR(_xlfn.IFS($B11="Domain",SUMIFS(INDIRECT($AN11),INDIRECT($AP11),$D11,INDIRECT($AO11),U$8,INDIRECT($AN11),"&lt;&gt;N/A"),TRUE,SUMIFS(INDIRECT($AN11),INDIRECT($AQ11),$D11,INDIRECT($AO11),U$8,INDIRECT($AN11),"&lt;&gt;N/A")),"")</f>
        <v>0</v>
      </c>
      <c r="V11" s="9" cm="1">
        <f t="array" aca="1" ref="V11" ca="1">IFERROR(_xlfn.IFS($B11="Domain",SUMIFS(INDIRECT($AN11),INDIRECT($AP11),$D11,INDIRECT($AO11),V$8,INDIRECT($AN11),"&lt;&gt;N/A"),TRUE,SUMIFS(INDIRECT($AN11),INDIRECT($AQ11),$D11,INDIRECT($AO11),V$8,INDIRECT($AN11),"&lt;&gt;N/A")),"")</f>
        <v>0</v>
      </c>
      <c r="W11" s="9" cm="1">
        <f t="array" aca="1" ref="W11" ca="1">IFERROR(_xlfn.IFS($B11="Domain",SUMIFS(INDIRECT($AN11),INDIRECT($AP11),$D11,INDIRECT($AO11),W$8,INDIRECT($AN11),"&lt;&gt;N/A"),TRUE,SUMIFS(INDIRECT($AN11),INDIRECT($AQ11),$D11,INDIRECT($AO11),W$8,INDIRECT($AN11),"&lt;&gt;N/A")),"")</f>
        <v>0</v>
      </c>
      <c r="X11" s="9">
        <f t="shared" ca="1" si="2"/>
        <v>0</v>
      </c>
      <c r="Y11" s="9" cm="1">
        <f t="array" ref="Y11">IFERROR(_xlfn.IFS(E11=0,0,$B11="Domain",AVERAGEIFS('C0. KPIs'!$AG$5:$AG$65,'C0. KPIs'!$AM$5:$AM$65,$D11,'C0. KPIs'!$AG$5:$AG$65,"&lt;&gt;N/A"),TRUE,AVERAGEIFS('C0. KPIs'!$AG$5:$AG$65,'C0. KPIs'!$AN$5:$AN$65,$D11,'C0. KPIs'!$AG$5:$AG$65,"&lt;&gt;N/A")),"")</f>
        <v>0</v>
      </c>
      <c r="Z11" s="9" cm="1">
        <f t="array" aca="1" ref="Z11" ca="1">IFERROR(_xlfn.IFS(F11=0,0,$B11="Domain",AVERAGEIFS(INDIRECT($AN11),INDIRECT($AP11),$D11,INDIRECT($AO11),Z$8,INDIRECT($AN11),"&lt;&gt;N/A"),TRUE,AVERAGEIFS(INDIRECT($AN11),INDIRECT($AQ11),$D11,INDIRECT($AO11),Z$8,INDIRECT($AN11),"&lt;&gt;N/A")),"")</f>
        <v>0</v>
      </c>
      <c r="AA11" s="9" cm="1">
        <f t="array" aca="1" ref="AA11" ca="1">IFERROR(_xlfn.IFS(G11=0,0,$B11="Domain",AVERAGEIFS(INDIRECT($AN11),INDIRECT($AP11),$D11,INDIRECT($AO11),AA$8,INDIRECT($AN11),"&lt;&gt;N/A"),TRUE,AVERAGEIFS(INDIRECT($AN11),INDIRECT($AQ11),$D11,INDIRECT($AO11),AA$8,INDIRECT($AN11),"&lt;&gt;N/A")),"")</f>
        <v>0</v>
      </c>
      <c r="AB11" s="9" cm="1">
        <f t="array" aca="1" ref="AB11" ca="1">IFERROR(_xlfn.IFS(H11=0,0,$B11="Domain",AVERAGEIFS(INDIRECT($AN11),INDIRECT($AP11),$D11,INDIRECT($AO11),AB$8,INDIRECT($AN11),"&lt;&gt;N/A"),TRUE,AVERAGEIFS(INDIRECT($AN11),INDIRECT($AQ11),$D11,INDIRECT($AO11),AB$8,INDIRECT($AN11),"&lt;&gt;N/A")),"")</f>
        <v>0</v>
      </c>
      <c r="AC11" s="9">
        <f t="shared" ref="AC11:AC43" ca="1" si="6">X11/$I11</f>
        <v>0</v>
      </c>
      <c r="AD11" s="9" cm="1">
        <f t="array" ref="AD11">IFERROR(_xlfn.IFS(E11=0,0,TRUE,T11/J11),"")</f>
        <v>0</v>
      </c>
      <c r="AE11" s="9" cm="1">
        <f t="array" aca="1" ref="AE11" ca="1">IFERROR(_xlfn.IFS(F11=0,0,TRUE,U11/K11),"")</f>
        <v>0</v>
      </c>
      <c r="AF11" s="9" cm="1">
        <f t="array" aca="1" ref="AF11" ca="1">IFERROR(_xlfn.IFS(G11=0,0,TRUE,V11/L11),"")</f>
        <v>0</v>
      </c>
      <c r="AG11" s="9" cm="1">
        <f t="array" aca="1" ref="AG11" ca="1">IFERROR(_xlfn.IFS(H11=0,0,TRUE,W11/M11),"")</f>
        <v>0</v>
      </c>
      <c r="AH11" s="9" cm="1">
        <f t="array" aca="1" ref="AH11" ca="1">IFERROR(_xlfn.IFS(I11=0,0,TRUE,X11/N11),"")</f>
        <v>0</v>
      </c>
      <c r="AI11" s="10"/>
      <c r="AJ11" s="10" t="s">
        <v>23</v>
      </c>
      <c r="AK11" s="10" t="s">
        <v>28</v>
      </c>
      <c r="AL11" s="10" t="str">
        <f t="shared" ref="AL11:AL43" si="7">D11</f>
        <v>Inventory Management</v>
      </c>
      <c r="AM11" s="10" t="str">
        <f>"'C2. Inventory Management'!$S$5:$S$73"</f>
        <v>'C2. Inventory Management'!$S$5:$S$73</v>
      </c>
      <c r="AN11" s="10" t="str">
        <f>"'C2. Inventory Management'!$AB$5:$AB$73"</f>
        <v>'C2. Inventory Management'!$AB$5:$AB$73</v>
      </c>
      <c r="AO11" s="10" t="str">
        <f>"'C2. Inventory Management'!$AC$5:$AC$73"</f>
        <v>'C2. Inventory Management'!$AC$5:$AC$73</v>
      </c>
      <c r="AP11" s="10" t="str">
        <f>"'C2. Inventory Management'!$AE$5:$AE$73"</f>
        <v>'C2. Inventory Management'!$AE$5:$AE$73</v>
      </c>
      <c r="AQ11" s="10" t="str">
        <f>"'C2. Inventory Management'!$AF$5:$AF$73"</f>
        <v>'C2. Inventory Management'!$AF$5:$AF$73</v>
      </c>
    </row>
    <row r="12" spans="2:43" ht="15" customHeight="1" x14ac:dyDescent="0.25">
      <c r="B12" s="47" t="s">
        <v>77</v>
      </c>
      <c r="C12" s="11" t="s">
        <v>917</v>
      </c>
      <c r="D12" s="47" t="s">
        <v>339</v>
      </c>
      <c r="E12" s="48" cm="1">
        <f t="array" ref="E12">IFERROR(_xlfn.IFS($B12="Domain",COUNTIFS('C0. KPIs'!$AM$5:$AM$65,$D12,'C0. KPIs'!$AG$5:$AG$65,"&lt;&gt;N/A"),TRUE,COUNTIFS('C0. KPIs'!$AN$5:$AN$65,$D12,'C0. KPIs'!$AG$5:$AG$65,"&lt;&gt;N/A")),0)</f>
        <v>5</v>
      </c>
      <c r="F12" s="48" cm="1">
        <f t="array" aca="1" ref="F12" ca="1">IFERROR(_xlfn.IFS($B12="Domain",COUNTIFS(INDIRECT($AP12),$D12,INDIRECT($AO12),F$8,INDIRECT($AN12),"&lt;&gt;N/A"),TRUE,COUNTIFS(INDIRECT($AQ12),$D12,INDIRECT($AO12),F$8,INDIRECT($AN12),"&lt;&gt;N/A")),"")</f>
        <v>0</v>
      </c>
      <c r="G12" s="48" cm="1">
        <f t="array" aca="1" ref="G12" ca="1">IFERROR(_xlfn.IFS($B12="Domain",COUNTIFS(INDIRECT($AP12),$D12,INDIRECT($AO12),G$8,INDIRECT($AN12),"&lt;&gt;N/A"),TRUE,COUNTIFS(INDIRECT($AQ12),$D12,INDIRECT($AO12),G$8,INDIRECT($AN12),"&lt;&gt;N/A")),"")</f>
        <v>0</v>
      </c>
      <c r="H12" s="48" cm="1">
        <f t="array" aca="1" ref="H12" ca="1">IFERROR(_xlfn.IFS($B12="Domain",COUNTIFS(INDIRECT($AP12),$D12,INDIRECT($AO12),H$8,INDIRECT($AN12),"&lt;&gt;N/A"),TRUE,COUNTIFS(INDIRECT($AQ12),$D12,INDIRECT($AO12),H$8,INDIRECT($AN12),"&lt;&gt;N/A")),"")</f>
        <v>0</v>
      </c>
      <c r="I12" s="48">
        <f t="shared" ca="1" si="3"/>
        <v>5</v>
      </c>
      <c r="J12" s="9" cm="1">
        <f t="array" ref="J12">IFERROR(_xlfn.IFS($B12="Domain",SUMIFS('C0. KPIs'!$M$5:$M$65,'C0. KPIs'!$AM$5:$AM$65,$D12,'C0. KPIs'!$AG$5:$AG$65,"&lt;&gt;N/A"),TRUE,SUMIFS('C0. KPIs'!$M$5:$M$65,'C0. KPIs'!$AN$5:$AN$65,$D12,'C0. KPIs'!$AG$5:$AG$65,"&lt;&gt;N/A")),"")</f>
        <v>1.1499999999999999</v>
      </c>
      <c r="K12" s="9" cm="1">
        <f t="array" aca="1" ref="K12" ca="1">IFERROR(_xlfn.IFS($B12="Domain",SUMIFS(INDIRECT($AM12),INDIRECT($AP12),$D12,INDIRECT($AO12),K$8,INDIRECT($AN12),"&lt;&gt;N/A"),TRUE,SUMIFS(INDIRECT($AM12),INDIRECT($AQ12),$D12,INDIRECT($AO12),K$8,INDIRECT($AN12),"&lt;&gt;N/A")),"")</f>
        <v>0</v>
      </c>
      <c r="L12" s="9" cm="1">
        <f t="array" aca="1" ref="L12" ca="1">IFERROR(_xlfn.IFS($B12="Domain",SUMIFS(INDIRECT($AM12),INDIRECT($AP12),$D12,INDIRECT($AO12),L$8,INDIRECT($AN12),"&lt;&gt;N/A"),TRUE,SUMIFS(INDIRECT($AM12),INDIRECT($AQ12),$D12,INDIRECT($AO12),L$8,INDIRECT($AN12),"&lt;&gt;N/A")),"")</f>
        <v>0</v>
      </c>
      <c r="M12" s="9" cm="1">
        <f t="array" aca="1" ref="M12" ca="1">IFERROR(_xlfn.IFS($B12="Domain",SUMIFS(INDIRECT($AM12),INDIRECT($AP12),$D12,INDIRECT($AO12),M$8,INDIRECT($AN12),"&lt;&gt;N/A"),TRUE,SUMIFS(INDIRECT($AM12),INDIRECT($AQ12),$D12,INDIRECT($AO12),M$8,INDIRECT($AN12),"&lt;&gt;N/A")),"")</f>
        <v>0</v>
      </c>
      <c r="N12" s="9">
        <f t="shared" ca="1" si="4"/>
        <v>1.1499999999999999</v>
      </c>
      <c r="O12" s="9" cm="1">
        <f t="array" ref="O12">IFERROR(_xlfn.IFS(E12=0,0,$B12="Domain",AVERAGEIFS('C0. KPIs'!$M$5:$M$65,'C0. KPIs'!$AM$5:$AM$65,$D12,'C0. KPIs'!$AG$5:$AG$65,"&lt;&gt;N/A"),TRUE,AVERAGEIFS('C0. KPIs'!$M$5:$M$65,'C0. KPIs'!$AN$5:$AN$65,$D12,'C0. KPIs'!$AG$5:$AG$65,"&lt;&gt;N/A")),"")</f>
        <v>0.22999999999999998</v>
      </c>
      <c r="P12" s="9" cm="1">
        <f t="array" aca="1" ref="P12" ca="1">IFERROR(_xlfn.IFS(F12=0,0,$B12="Domain",AVERAGEIFS(INDIRECT($AM12),INDIRECT($AP12),$D12,INDIRECT($AO12),P$8,INDIRECT($AN12),"&lt;&gt;N/A"),TRUE,AVERAGEIFS(INDIRECT($AM12),INDIRECT($AQ12),$D12,INDIRECT($AO12),P$8,INDIRECT($AN12),"&lt;&gt;N/A")),"")</f>
        <v>0</v>
      </c>
      <c r="Q12" s="9" cm="1">
        <f t="array" aca="1" ref="Q12" ca="1">IFERROR(_xlfn.IFS(G12=0,0,$B12="Domain",AVERAGEIFS(INDIRECT($AM12),INDIRECT($AP12),$D12,INDIRECT($AO12),Q$8,INDIRECT($AN12),"&lt;&gt;N/A"),TRUE,AVERAGEIFS(INDIRECT($AM12),INDIRECT($AQ12),$D12,INDIRECT($AO12),Q$8,INDIRECT($AN12),"&lt;&gt;N/A")),"")</f>
        <v>0</v>
      </c>
      <c r="R12" s="9" cm="1">
        <f t="array" aca="1" ref="R12" ca="1">IFERROR(_xlfn.IFS(H12=0,0,$B12="Domain",AVERAGEIFS(INDIRECT($AM12),INDIRECT($AP12),$D12,INDIRECT($AO12),R$8,INDIRECT($AN12),"&lt;&gt;N/A"),TRUE,AVERAGEIFS(INDIRECT($AM12),INDIRECT($AQ12),$D12,INDIRECT($AO12),R$8,INDIRECT($AN12),"&lt;&gt;N/A")),"")</f>
        <v>0</v>
      </c>
      <c r="S12" s="9">
        <f t="shared" ca="1" si="5"/>
        <v>0.22999999999999998</v>
      </c>
      <c r="T12" s="9" cm="1">
        <f t="array" ref="T12">IFERROR(_xlfn.IFS($B12="Domain",SUMIFS('C0. KPIs'!$AG$5:$AG$65,'C0. KPIs'!$AM$5:$AM$65,$D12,'C0. KPIs'!$AG$5:$AG$65,"&lt;&gt;N/A"),TRUE,SUMIFS('C0. KPIs'!$AG$5:$AG$65,'C0. KPIs'!$AN$5:$AN$65,$D12,'C0. KPIs'!$AG$5:$AG$65,"&lt;&gt;N/A")),"")</f>
        <v>0</v>
      </c>
      <c r="U12" s="9" cm="1">
        <f t="array" aca="1" ref="U12" ca="1">IFERROR(_xlfn.IFS($B12="Domain",SUMIFS(INDIRECT($AN12),INDIRECT($AP12),$D12,INDIRECT($AO12),U$8,INDIRECT($AN12),"&lt;&gt;N/A"),TRUE,SUMIFS(INDIRECT($AN12),INDIRECT($AQ12),$D12,INDIRECT($AO12),U$8,INDIRECT($AN12),"&lt;&gt;N/A")),"")</f>
        <v>0</v>
      </c>
      <c r="V12" s="9" cm="1">
        <f t="array" aca="1" ref="V12" ca="1">IFERROR(_xlfn.IFS($B12="Domain",SUMIFS(INDIRECT($AN12),INDIRECT($AP12),$D12,INDIRECT($AO12),V$8,INDIRECT($AN12),"&lt;&gt;N/A"),TRUE,SUMIFS(INDIRECT($AN12),INDIRECT($AQ12),$D12,INDIRECT($AO12),V$8,INDIRECT($AN12),"&lt;&gt;N/A")),"")</f>
        <v>0</v>
      </c>
      <c r="W12" s="9" cm="1">
        <f t="array" aca="1" ref="W12" ca="1">IFERROR(_xlfn.IFS($B12="Domain",SUMIFS(INDIRECT($AN12),INDIRECT($AP12),$D12,INDIRECT($AO12),W$8,INDIRECT($AN12),"&lt;&gt;N/A"),TRUE,SUMIFS(INDIRECT($AN12),INDIRECT($AQ12),$D12,INDIRECT($AO12),W$8,INDIRECT($AN12),"&lt;&gt;N/A")),"")</f>
        <v>0</v>
      </c>
      <c r="X12" s="9">
        <f t="shared" ca="1" si="2"/>
        <v>0</v>
      </c>
      <c r="Y12" s="9" cm="1">
        <f t="array" ref="Y12">IFERROR(_xlfn.IFS(E12=0,0,$B12="Domain",AVERAGEIFS('C0. KPIs'!$AG$5:$AG$65,'C0. KPIs'!$AM$5:$AM$65,$D12,'C0. KPIs'!$AG$5:$AG$65,"&lt;&gt;N/A"),TRUE,AVERAGEIFS('C0. KPIs'!$AG$5:$AG$65,'C0. KPIs'!$AN$5:$AN$65,$D12,'C0. KPIs'!$AG$5:$AG$65,"&lt;&gt;N/A")),"")</f>
        <v>0</v>
      </c>
      <c r="Z12" s="9" cm="1">
        <f t="array" aca="1" ref="Z12" ca="1">IFERROR(_xlfn.IFS(F12=0,0,$B12="Domain",AVERAGEIFS(INDIRECT($AN12),INDIRECT($AP12),$D12,INDIRECT($AO12),Z$8,INDIRECT($AN12),"&lt;&gt;N/A"),TRUE,AVERAGEIFS(INDIRECT($AN12),INDIRECT($AQ12),$D12,INDIRECT($AO12),Z$8,INDIRECT($AN12),"&lt;&gt;N/A")),"")</f>
        <v>0</v>
      </c>
      <c r="AA12" s="9" cm="1">
        <f t="array" aca="1" ref="AA12" ca="1">IFERROR(_xlfn.IFS(G12=0,0,$B12="Domain",AVERAGEIFS(INDIRECT($AN12),INDIRECT($AP12),$D12,INDIRECT($AO12),AA$8,INDIRECT($AN12),"&lt;&gt;N/A"),TRUE,AVERAGEIFS(INDIRECT($AN12),INDIRECT($AQ12),$D12,INDIRECT($AO12),AA$8,INDIRECT($AN12),"&lt;&gt;N/A")),"")</f>
        <v>0</v>
      </c>
      <c r="AB12" s="9" cm="1">
        <f t="array" aca="1" ref="AB12" ca="1">IFERROR(_xlfn.IFS(H12=0,0,$B12="Domain",AVERAGEIFS(INDIRECT($AN12),INDIRECT($AP12),$D12,INDIRECT($AO12),AB$8,INDIRECT($AN12),"&lt;&gt;N/A"),TRUE,AVERAGEIFS(INDIRECT($AN12),INDIRECT($AQ12),$D12,INDIRECT($AO12),AB$8,INDIRECT($AN12),"&lt;&gt;N/A")),"")</f>
        <v>0</v>
      </c>
      <c r="AC12" s="9">
        <f t="shared" ca="1" si="6"/>
        <v>0</v>
      </c>
      <c r="AD12" s="9" cm="1">
        <f t="array" ref="AD12">IFERROR(_xlfn.IFS(E12=0,0,TRUE,T12/J12),"")</f>
        <v>0</v>
      </c>
      <c r="AE12" s="9" cm="1">
        <f t="array" aca="1" ref="AE12" ca="1">IFERROR(_xlfn.IFS(F12=0,0,TRUE,U12/K12),"")</f>
        <v>0</v>
      </c>
      <c r="AF12" s="9" cm="1">
        <f t="array" aca="1" ref="AF12" ca="1">IFERROR(_xlfn.IFS(G12=0,0,TRUE,V12/L12),"")</f>
        <v>0</v>
      </c>
      <c r="AG12" s="9" cm="1">
        <f t="array" aca="1" ref="AG12" ca="1">IFERROR(_xlfn.IFS(H12=0,0,TRUE,W12/M12),"")</f>
        <v>0</v>
      </c>
      <c r="AH12" s="9" cm="1">
        <f t="array" aca="1" ref="AH12" ca="1">IFERROR(_xlfn.IFS(I12=0,0,TRUE,X12/N12),"")</f>
        <v>0</v>
      </c>
      <c r="AI12" s="10"/>
      <c r="AJ12" s="10" t="s">
        <v>23</v>
      </c>
      <c r="AK12" s="10" t="s">
        <v>29</v>
      </c>
      <c r="AL12" s="10" t="str">
        <f t="shared" si="7"/>
        <v>Logistics</v>
      </c>
      <c r="AM12" s="10" t="str">
        <f>"'C3. Logistics'!$S$5:$S$25"</f>
        <v>'C3. Logistics'!$S$5:$S$25</v>
      </c>
      <c r="AN12" s="10" t="str">
        <f>"'C3. Logistics'!$AB$5:$AB$25"</f>
        <v>'C3. Logistics'!$AB$5:$AB$25</v>
      </c>
      <c r="AO12" s="10" t="str">
        <f>"'C3. Logistics'!$AC$5:$AC$25"</f>
        <v>'C3. Logistics'!$AC$5:$AC$25</v>
      </c>
      <c r="AP12" s="10" t="str">
        <f>"'C3. Logistics'!$AE$5:$AE$25"</f>
        <v>'C3. Logistics'!$AE$5:$AE$25</v>
      </c>
      <c r="AQ12" s="10" t="str">
        <f>"'C3. Logistics'!$AF$5:$AF$25"</f>
        <v>'C3. Logistics'!$AF$5:$AF$25</v>
      </c>
    </row>
    <row r="13" spans="2:43" ht="15" customHeight="1" x14ac:dyDescent="0.25">
      <c r="B13" s="47" t="s">
        <v>77</v>
      </c>
      <c r="C13" s="11" t="s">
        <v>918</v>
      </c>
      <c r="D13" s="47" t="s">
        <v>350</v>
      </c>
      <c r="E13" s="48" cm="1">
        <f t="array" ref="E13">IFERROR(_xlfn.IFS($B13="Domain",COUNTIFS('C0. KPIs'!$AM$5:$AM$65,$D13,'C0. KPIs'!$AG$5:$AG$65,"&lt;&gt;N/A"),TRUE,COUNTIFS('C0. KPIs'!$AN$5:$AN$65,$D13,'C0. KPIs'!$AG$5:$AG$65,"&lt;&gt;N/A")),0)</f>
        <v>7</v>
      </c>
      <c r="F13" s="48" cm="1">
        <f t="array" aca="1" ref="F13" ca="1">IFERROR(_xlfn.IFS($B13="Domain",COUNTIFS(INDIRECT($AP13),$D13,INDIRECT($AO13),F$8,INDIRECT($AN13),"&lt;&gt;N/A"),TRUE,COUNTIFS(INDIRECT($AQ13),$D13,INDIRECT($AO13),F$8,INDIRECT($AN13),"&lt;&gt;N/A")),"")</f>
        <v>0</v>
      </c>
      <c r="G13" s="48" cm="1">
        <f t="array" aca="1" ref="G13" ca="1">IFERROR(_xlfn.IFS($B13="Domain",COUNTIFS(INDIRECT($AP13),$D13,INDIRECT($AO13),G$8,INDIRECT($AN13),"&lt;&gt;N/A"),TRUE,COUNTIFS(INDIRECT($AQ13),$D13,INDIRECT($AO13),G$8,INDIRECT($AN13),"&lt;&gt;N/A")),"")</f>
        <v>0</v>
      </c>
      <c r="H13" s="48" cm="1">
        <f t="array" aca="1" ref="H13" ca="1">IFERROR(_xlfn.IFS($B13="Domain",COUNTIFS(INDIRECT($AP13),$D13,INDIRECT($AO13),H$8,INDIRECT($AN13),"&lt;&gt;N/A"),TRUE,COUNTIFS(INDIRECT($AQ13),$D13,INDIRECT($AO13),H$8,INDIRECT($AN13),"&lt;&gt;N/A")),"")</f>
        <v>0</v>
      </c>
      <c r="I13" s="48">
        <f t="shared" ca="1" si="3"/>
        <v>7</v>
      </c>
      <c r="J13" s="9" cm="1">
        <f t="array" ref="J13">IFERROR(_xlfn.IFS($B13="Domain",SUMIFS('C0. KPIs'!$M$5:$M$65,'C0. KPIs'!$AM$5:$AM$65,$D13,'C0. KPIs'!$AG$5:$AG$65,"&lt;&gt;N/A"),TRUE,SUMIFS('C0. KPIs'!$M$5:$M$65,'C0. KPIs'!$AN$5:$AN$65,$D13,'C0. KPIs'!$AG$5:$AG$65,"&lt;&gt;N/A")),"")</f>
        <v>3.4</v>
      </c>
      <c r="K13" s="9" cm="1">
        <f t="array" aca="1" ref="K13" ca="1">IFERROR(_xlfn.IFS($B13="Domain",SUMIFS(INDIRECT($AM13),INDIRECT($AP13),$D13,INDIRECT($AO13),K$8,INDIRECT($AN13),"&lt;&gt;N/A"),TRUE,SUMIFS(INDIRECT($AM13),INDIRECT($AQ13),$D13,INDIRECT($AO13),K$8,INDIRECT($AN13),"&lt;&gt;N/A")),"")</f>
        <v>0</v>
      </c>
      <c r="L13" s="9" cm="1">
        <f t="array" aca="1" ref="L13" ca="1">IFERROR(_xlfn.IFS($B13="Domain",SUMIFS(INDIRECT($AM13),INDIRECT($AP13),$D13,INDIRECT($AO13),L$8,INDIRECT($AN13),"&lt;&gt;N/A"),TRUE,SUMIFS(INDIRECT($AM13),INDIRECT($AQ13),$D13,INDIRECT($AO13),L$8,INDIRECT($AN13),"&lt;&gt;N/A")),"")</f>
        <v>0</v>
      </c>
      <c r="M13" s="9" cm="1">
        <f t="array" aca="1" ref="M13" ca="1">IFERROR(_xlfn.IFS($B13="Domain",SUMIFS(INDIRECT($AM13),INDIRECT($AP13),$D13,INDIRECT($AO13),M$8,INDIRECT($AN13),"&lt;&gt;N/A"),TRUE,SUMIFS(INDIRECT($AM13),INDIRECT($AQ13),$D13,INDIRECT($AO13),M$8,INDIRECT($AN13),"&lt;&gt;N/A")),"")</f>
        <v>0</v>
      </c>
      <c r="N13" s="9">
        <f t="shared" ca="1" si="4"/>
        <v>3.4</v>
      </c>
      <c r="O13" s="9" cm="1">
        <f t="array" ref="O13">IFERROR(_xlfn.IFS(E13=0,0,$B13="Domain",AVERAGEIFS('C0. KPIs'!$M$5:$M$65,'C0. KPIs'!$AM$5:$AM$65,$D13,'C0. KPIs'!$AG$5:$AG$65,"&lt;&gt;N/A"),TRUE,AVERAGEIFS('C0. KPIs'!$M$5:$M$65,'C0. KPIs'!$AN$5:$AN$65,$D13,'C0. KPIs'!$AG$5:$AG$65,"&lt;&gt;N/A")),"")</f>
        <v>0.48571428571428571</v>
      </c>
      <c r="P13" s="9" cm="1">
        <f t="array" aca="1" ref="P13" ca="1">IFERROR(_xlfn.IFS(F13=0,0,$B13="Domain",AVERAGEIFS(INDIRECT($AM13),INDIRECT($AP13),$D13,INDIRECT($AO13),P$8,INDIRECT($AN13),"&lt;&gt;N/A"),TRUE,AVERAGEIFS(INDIRECT($AM13),INDIRECT($AQ13),$D13,INDIRECT($AO13),P$8,INDIRECT($AN13),"&lt;&gt;N/A")),"")</f>
        <v>0</v>
      </c>
      <c r="Q13" s="9" cm="1">
        <f t="array" aca="1" ref="Q13" ca="1">IFERROR(_xlfn.IFS(G13=0,0,$B13="Domain",AVERAGEIFS(INDIRECT($AM13),INDIRECT($AP13),$D13,INDIRECT($AO13),Q$8,INDIRECT($AN13),"&lt;&gt;N/A"),TRUE,AVERAGEIFS(INDIRECT($AM13),INDIRECT($AQ13),$D13,INDIRECT($AO13),Q$8,INDIRECT($AN13),"&lt;&gt;N/A")),"")</f>
        <v>0</v>
      </c>
      <c r="R13" s="9" cm="1">
        <f t="array" aca="1" ref="R13" ca="1">IFERROR(_xlfn.IFS(H13=0,0,$B13="Domain",AVERAGEIFS(INDIRECT($AM13),INDIRECT($AP13),$D13,INDIRECT($AO13),R$8,INDIRECT($AN13),"&lt;&gt;N/A"),TRUE,AVERAGEIFS(INDIRECT($AM13),INDIRECT($AQ13),$D13,INDIRECT($AO13),R$8,INDIRECT($AN13),"&lt;&gt;N/A")),"")</f>
        <v>0</v>
      </c>
      <c r="S13" s="9">
        <f t="shared" ca="1" si="5"/>
        <v>0.48571428571428571</v>
      </c>
      <c r="T13" s="9" cm="1">
        <f t="array" ref="T13">IFERROR(_xlfn.IFS($B13="Domain",SUMIFS('C0. KPIs'!$AG$5:$AG$65,'C0. KPIs'!$AM$5:$AM$65,$D13,'C0. KPIs'!$AG$5:$AG$65,"&lt;&gt;N/A"),TRUE,SUMIFS('C0. KPIs'!$AG$5:$AG$65,'C0. KPIs'!$AN$5:$AN$65,$D13,'C0. KPIs'!$AG$5:$AG$65,"&lt;&gt;N/A")),"")</f>
        <v>0</v>
      </c>
      <c r="U13" s="9" cm="1">
        <f t="array" aca="1" ref="U13" ca="1">IFERROR(_xlfn.IFS($B13="Domain",SUMIFS(INDIRECT($AN13),INDIRECT($AP13),$D13,INDIRECT($AO13),U$8,INDIRECT($AN13),"&lt;&gt;N/A"),TRUE,SUMIFS(INDIRECT($AN13),INDIRECT($AQ13),$D13,INDIRECT($AO13),U$8,INDIRECT($AN13),"&lt;&gt;N/A")),"")</f>
        <v>0</v>
      </c>
      <c r="V13" s="9" cm="1">
        <f t="array" aca="1" ref="V13" ca="1">IFERROR(_xlfn.IFS($B13="Domain",SUMIFS(INDIRECT($AN13),INDIRECT($AP13),$D13,INDIRECT($AO13),V$8,INDIRECT($AN13),"&lt;&gt;N/A"),TRUE,SUMIFS(INDIRECT($AN13),INDIRECT($AQ13),$D13,INDIRECT($AO13),V$8,INDIRECT($AN13),"&lt;&gt;N/A")),"")</f>
        <v>0</v>
      </c>
      <c r="W13" s="9" cm="1">
        <f t="array" aca="1" ref="W13" ca="1">IFERROR(_xlfn.IFS($B13="Domain",SUMIFS(INDIRECT($AN13),INDIRECT($AP13),$D13,INDIRECT($AO13),W$8,INDIRECT($AN13),"&lt;&gt;N/A"),TRUE,SUMIFS(INDIRECT($AN13),INDIRECT($AQ13),$D13,INDIRECT($AO13),W$8,INDIRECT($AN13),"&lt;&gt;N/A")),"")</f>
        <v>0</v>
      </c>
      <c r="X13" s="9">
        <f t="shared" ca="1" si="2"/>
        <v>0</v>
      </c>
      <c r="Y13" s="9" cm="1">
        <f t="array" ref="Y13">IFERROR(_xlfn.IFS(E13=0,0,$B13="Domain",AVERAGEIFS('C0. KPIs'!$AG$5:$AG$65,'C0. KPIs'!$AM$5:$AM$65,$D13,'C0. KPIs'!$AG$5:$AG$65,"&lt;&gt;N/A"),TRUE,AVERAGEIFS('C0. KPIs'!$AG$5:$AG$65,'C0. KPIs'!$AN$5:$AN$65,$D13,'C0. KPIs'!$AG$5:$AG$65,"&lt;&gt;N/A")),"")</f>
        <v>0</v>
      </c>
      <c r="Z13" s="9" cm="1">
        <f t="array" aca="1" ref="Z13" ca="1">IFERROR(_xlfn.IFS(F13=0,0,$B13="Domain",AVERAGEIFS(INDIRECT($AN13),INDIRECT($AP13),$D13,INDIRECT($AO13),Z$8,INDIRECT($AN13),"&lt;&gt;N/A"),TRUE,AVERAGEIFS(INDIRECT($AN13),INDIRECT($AQ13),$D13,INDIRECT($AO13),Z$8,INDIRECT($AN13),"&lt;&gt;N/A")),"")</f>
        <v>0</v>
      </c>
      <c r="AA13" s="9" cm="1">
        <f t="array" aca="1" ref="AA13" ca="1">IFERROR(_xlfn.IFS(G13=0,0,$B13="Domain",AVERAGEIFS(INDIRECT($AN13),INDIRECT($AP13),$D13,INDIRECT($AO13),AA$8,INDIRECT($AN13),"&lt;&gt;N/A"),TRUE,AVERAGEIFS(INDIRECT($AN13),INDIRECT($AQ13),$D13,INDIRECT($AO13),AA$8,INDIRECT($AN13),"&lt;&gt;N/A")),"")</f>
        <v>0</v>
      </c>
      <c r="AB13" s="9" cm="1">
        <f t="array" aca="1" ref="AB13" ca="1">IFERROR(_xlfn.IFS(H13=0,0,$B13="Domain",AVERAGEIFS(INDIRECT($AN13),INDIRECT($AP13),$D13,INDIRECT($AO13),AB$8,INDIRECT($AN13),"&lt;&gt;N/A"),TRUE,AVERAGEIFS(INDIRECT($AN13),INDIRECT($AQ13),$D13,INDIRECT($AO13),AB$8,INDIRECT($AN13),"&lt;&gt;N/A")),"")</f>
        <v>0</v>
      </c>
      <c r="AC13" s="9">
        <f t="shared" ca="1" si="6"/>
        <v>0</v>
      </c>
      <c r="AD13" s="9" cm="1">
        <f t="array" ref="AD13">IFERROR(_xlfn.IFS(E13=0,0,TRUE,T13/J13),"")</f>
        <v>0</v>
      </c>
      <c r="AE13" s="9" cm="1">
        <f t="array" aca="1" ref="AE13" ca="1">IFERROR(_xlfn.IFS(F13=0,0,TRUE,U13/K13),"")</f>
        <v>0</v>
      </c>
      <c r="AF13" s="9" cm="1">
        <f t="array" aca="1" ref="AF13" ca="1">IFERROR(_xlfn.IFS(G13=0,0,TRUE,V13/L13),"")</f>
        <v>0</v>
      </c>
      <c r="AG13" s="9" cm="1">
        <f t="array" aca="1" ref="AG13" ca="1">IFERROR(_xlfn.IFS(H13=0,0,TRUE,W13/M13),"")</f>
        <v>0</v>
      </c>
      <c r="AH13" s="9" cm="1">
        <f t="array" aca="1" ref="AH13" ca="1">IFERROR(_xlfn.IFS(I13=0,0,TRUE,X13/N13),"")</f>
        <v>0</v>
      </c>
      <c r="AI13" s="10"/>
      <c r="AJ13" s="10" t="s">
        <v>23</v>
      </c>
      <c r="AK13" s="10" t="s">
        <v>30</v>
      </c>
      <c r="AL13" s="10" t="str">
        <f t="shared" si="7"/>
        <v>Supply Chain Visibility</v>
      </c>
      <c r="AM13" s="10" t="str">
        <f>"'C4. Supply Chain Visibility'!$S$5:$S$35"</f>
        <v>'C4. Supply Chain Visibility'!$S$5:$S$35</v>
      </c>
      <c r="AN13" s="10" t="str">
        <f>"'C4. Supply Chain Visibility'!$AB$5:$AB$35"</f>
        <v>'C4. Supply Chain Visibility'!$AB$5:$AB$35</v>
      </c>
      <c r="AO13" s="10" t="str">
        <f>"'C4. Supply Chain Visibility'!$AC$5:$AC$35"</f>
        <v>'C4. Supply Chain Visibility'!$AC$5:$AC$35</v>
      </c>
      <c r="AP13" s="10" t="str">
        <f>"'C4. Supply Chain Visibility'!$AE$5:$AE$35"</f>
        <v>'C4. Supply Chain Visibility'!$AE$5:$AE$35</v>
      </c>
      <c r="AQ13" s="10" t="str">
        <f>"'C4. Supply Chain Visibility'!$AF$5:$AF$35"</f>
        <v>'C4. Supply Chain Visibility'!$AF$5:$AF$35</v>
      </c>
    </row>
    <row r="14" spans="2:43" ht="15" customHeight="1" x14ac:dyDescent="0.25">
      <c r="B14" s="47" t="s">
        <v>77</v>
      </c>
      <c r="C14" s="11" t="s">
        <v>919</v>
      </c>
      <c r="D14" s="47" t="s">
        <v>364</v>
      </c>
      <c r="E14" s="48" cm="1">
        <f t="array" ref="E14">IFERROR(_xlfn.IFS($B14="Domain",COUNTIFS('C0. KPIs'!$AM$5:$AM$65,$D14,'C0. KPIs'!$AG$5:$AG$65,"&lt;&gt;N/A"),TRUE,COUNTIFS('C0. KPIs'!$AN$5:$AN$65,$D14,'C0. KPIs'!$AG$5:$AG$65,"&lt;&gt;N/A")),0)</f>
        <v>1</v>
      </c>
      <c r="F14" s="48" cm="1">
        <f t="array" aca="1" ref="F14" ca="1">IFERROR(_xlfn.IFS($B14="Domain",COUNTIFS(INDIRECT($AP14),$D14,INDIRECT($AO14),F$8,INDIRECT($AN14),"&lt;&gt;N/A"),TRUE,COUNTIFS(INDIRECT($AQ14),$D14,INDIRECT($AO14),F$8,INDIRECT($AN14),"&lt;&gt;N/A")),"")</f>
        <v>0</v>
      </c>
      <c r="G14" s="48" cm="1">
        <f t="array" aca="1" ref="G14" ca="1">IFERROR(_xlfn.IFS($B14="Domain",COUNTIFS(INDIRECT($AP14),$D14,INDIRECT($AO14),G$8,INDIRECT($AN14),"&lt;&gt;N/A"),TRUE,COUNTIFS(INDIRECT($AQ14),$D14,INDIRECT($AO14),G$8,INDIRECT($AN14),"&lt;&gt;N/A")),"")</f>
        <v>0</v>
      </c>
      <c r="H14" s="48" cm="1">
        <f t="array" aca="1" ref="H14" ca="1">IFERROR(_xlfn.IFS($B14="Domain",COUNTIFS(INDIRECT($AP14),$D14,INDIRECT($AO14),H$8,INDIRECT($AN14),"&lt;&gt;N/A"),TRUE,COUNTIFS(INDIRECT($AQ14),$D14,INDIRECT($AO14),H$8,INDIRECT($AN14),"&lt;&gt;N/A")),"")</f>
        <v>0</v>
      </c>
      <c r="I14" s="48">
        <f t="shared" ca="1" si="3"/>
        <v>1</v>
      </c>
      <c r="J14" s="9" cm="1">
        <f t="array" ref="J14">IFERROR(_xlfn.IFS($B14="Domain",SUMIFS('C0. KPIs'!$M$5:$M$65,'C0. KPIs'!$AM$5:$AM$65,$D14,'C0. KPIs'!$AG$5:$AG$65,"&lt;&gt;N/A"),TRUE,SUMIFS('C0. KPIs'!$M$5:$M$65,'C0. KPIs'!$AN$5:$AN$65,$D14,'C0. KPIs'!$AG$5:$AG$65,"&lt;&gt;N/A")),"")</f>
        <v>0.5</v>
      </c>
      <c r="K14" s="9" cm="1">
        <f t="array" aca="1" ref="K14" ca="1">IFERROR(_xlfn.IFS($B14="Domain",SUMIFS(INDIRECT($AM14),INDIRECT($AP14),$D14,INDIRECT($AO14),K$8,INDIRECT($AN14),"&lt;&gt;N/A"),TRUE,SUMIFS(INDIRECT($AM14),INDIRECT($AQ14),$D14,INDIRECT($AO14),K$8,INDIRECT($AN14),"&lt;&gt;N/A")),"")</f>
        <v>0</v>
      </c>
      <c r="L14" s="9" cm="1">
        <f t="array" aca="1" ref="L14" ca="1">IFERROR(_xlfn.IFS($B14="Domain",SUMIFS(INDIRECT($AM14),INDIRECT($AP14),$D14,INDIRECT($AO14),L$8,INDIRECT($AN14),"&lt;&gt;N/A"),TRUE,SUMIFS(INDIRECT($AM14),INDIRECT($AQ14),$D14,INDIRECT($AO14),L$8,INDIRECT($AN14),"&lt;&gt;N/A")),"")</f>
        <v>0</v>
      </c>
      <c r="M14" s="9" cm="1">
        <f t="array" aca="1" ref="M14" ca="1">IFERROR(_xlfn.IFS($B14="Domain",SUMIFS(INDIRECT($AM14),INDIRECT($AP14),$D14,INDIRECT($AO14),M$8,INDIRECT($AN14),"&lt;&gt;N/A"),TRUE,SUMIFS(INDIRECT($AM14),INDIRECT($AQ14),$D14,INDIRECT($AO14),M$8,INDIRECT($AN14),"&lt;&gt;N/A")),"")</f>
        <v>0</v>
      </c>
      <c r="N14" s="9">
        <f t="shared" ca="1" si="4"/>
        <v>0.5</v>
      </c>
      <c r="O14" s="9" cm="1">
        <f t="array" ref="O14">IFERROR(_xlfn.IFS(E14=0,0,$B14="Domain",AVERAGEIFS('C0. KPIs'!$M$5:$M$65,'C0. KPIs'!$AM$5:$AM$65,$D14,'C0. KPIs'!$AG$5:$AG$65,"&lt;&gt;N/A"),TRUE,AVERAGEIFS('C0. KPIs'!$M$5:$M$65,'C0. KPIs'!$AN$5:$AN$65,$D14,'C0. KPIs'!$AG$5:$AG$65,"&lt;&gt;N/A")),"")</f>
        <v>0.5</v>
      </c>
      <c r="P14" s="9" cm="1">
        <f t="array" aca="1" ref="P14" ca="1">IFERROR(_xlfn.IFS(F14=0,0,$B14="Domain",AVERAGEIFS(INDIRECT($AM14),INDIRECT($AP14),$D14,INDIRECT($AO14),P$8,INDIRECT($AN14),"&lt;&gt;N/A"),TRUE,AVERAGEIFS(INDIRECT($AM14),INDIRECT($AQ14),$D14,INDIRECT($AO14),P$8,INDIRECT($AN14),"&lt;&gt;N/A")),"")</f>
        <v>0</v>
      </c>
      <c r="Q14" s="9" cm="1">
        <f t="array" aca="1" ref="Q14" ca="1">IFERROR(_xlfn.IFS(G14=0,0,$B14="Domain",AVERAGEIFS(INDIRECT($AM14),INDIRECT($AP14),$D14,INDIRECT($AO14),Q$8,INDIRECT($AN14),"&lt;&gt;N/A"),TRUE,AVERAGEIFS(INDIRECT($AM14),INDIRECT($AQ14),$D14,INDIRECT($AO14),Q$8,INDIRECT($AN14),"&lt;&gt;N/A")),"")</f>
        <v>0</v>
      </c>
      <c r="R14" s="9" cm="1">
        <f t="array" aca="1" ref="R14" ca="1">IFERROR(_xlfn.IFS(H14=0,0,$B14="Domain",AVERAGEIFS(INDIRECT($AM14),INDIRECT($AP14),$D14,INDIRECT($AO14),R$8,INDIRECT($AN14),"&lt;&gt;N/A"),TRUE,AVERAGEIFS(INDIRECT($AM14),INDIRECT($AQ14),$D14,INDIRECT($AO14),R$8,INDIRECT($AN14),"&lt;&gt;N/A")),"")</f>
        <v>0</v>
      </c>
      <c r="S14" s="9">
        <f t="shared" ca="1" si="5"/>
        <v>0.5</v>
      </c>
      <c r="T14" s="9" cm="1">
        <f t="array" ref="T14">IFERROR(_xlfn.IFS($B14="Domain",SUMIFS('C0. KPIs'!$AG$5:$AG$65,'C0. KPIs'!$AM$5:$AM$65,$D14,'C0. KPIs'!$AG$5:$AG$65,"&lt;&gt;N/A"),TRUE,SUMIFS('C0. KPIs'!$AG$5:$AG$65,'C0. KPIs'!$AN$5:$AN$65,$D14,'C0. KPIs'!$AG$5:$AG$65,"&lt;&gt;N/A")),"")</f>
        <v>0</v>
      </c>
      <c r="U14" s="9" cm="1">
        <f t="array" aca="1" ref="U14" ca="1">IFERROR(_xlfn.IFS($B14="Domain",SUMIFS(INDIRECT($AN14),INDIRECT($AP14),$D14,INDIRECT($AO14),U$8,INDIRECT($AN14),"&lt;&gt;N/A"),TRUE,SUMIFS(INDIRECT($AN14),INDIRECT($AQ14),$D14,INDIRECT($AO14),U$8,INDIRECT($AN14),"&lt;&gt;N/A")),"")</f>
        <v>0</v>
      </c>
      <c r="V14" s="9" cm="1">
        <f t="array" aca="1" ref="V14" ca="1">IFERROR(_xlfn.IFS($B14="Domain",SUMIFS(INDIRECT($AN14),INDIRECT($AP14),$D14,INDIRECT($AO14),V$8,INDIRECT($AN14),"&lt;&gt;N/A"),TRUE,SUMIFS(INDIRECT($AN14),INDIRECT($AQ14),$D14,INDIRECT($AO14),V$8,INDIRECT($AN14),"&lt;&gt;N/A")),"")</f>
        <v>0</v>
      </c>
      <c r="W14" s="9" cm="1">
        <f t="array" aca="1" ref="W14" ca="1">IFERROR(_xlfn.IFS($B14="Domain",SUMIFS(INDIRECT($AN14),INDIRECT($AP14),$D14,INDIRECT($AO14),W$8,INDIRECT($AN14),"&lt;&gt;N/A"),TRUE,SUMIFS(INDIRECT($AN14),INDIRECT($AQ14),$D14,INDIRECT($AO14),W$8,INDIRECT($AN14),"&lt;&gt;N/A")),"")</f>
        <v>0</v>
      </c>
      <c r="X14" s="9">
        <f t="shared" ca="1" si="2"/>
        <v>0</v>
      </c>
      <c r="Y14" s="9" cm="1">
        <f t="array" ref="Y14">IFERROR(_xlfn.IFS(E14=0,0,$B14="Domain",AVERAGEIFS('C0. KPIs'!$AG$5:$AG$65,'C0. KPIs'!$AM$5:$AM$65,$D14,'C0. KPIs'!$AG$5:$AG$65,"&lt;&gt;N/A"),TRUE,AVERAGEIFS('C0. KPIs'!$AG$5:$AG$65,'C0. KPIs'!$AN$5:$AN$65,$D14,'C0. KPIs'!$AG$5:$AG$65,"&lt;&gt;N/A")),"")</f>
        <v>0</v>
      </c>
      <c r="Z14" s="9" cm="1">
        <f t="array" aca="1" ref="Z14" ca="1">IFERROR(_xlfn.IFS(F14=0,0,$B14="Domain",AVERAGEIFS(INDIRECT($AN14),INDIRECT($AP14),$D14,INDIRECT($AO14),Z$8,INDIRECT($AN14),"&lt;&gt;N/A"),TRUE,AVERAGEIFS(INDIRECT($AN14),INDIRECT($AQ14),$D14,INDIRECT($AO14),Z$8,INDIRECT($AN14),"&lt;&gt;N/A")),"")</f>
        <v>0</v>
      </c>
      <c r="AA14" s="9" cm="1">
        <f t="array" aca="1" ref="AA14" ca="1">IFERROR(_xlfn.IFS(G14=0,0,$B14="Domain",AVERAGEIFS(INDIRECT($AN14),INDIRECT($AP14),$D14,INDIRECT($AO14),AA$8,INDIRECT($AN14),"&lt;&gt;N/A"),TRUE,AVERAGEIFS(INDIRECT($AN14),INDIRECT($AQ14),$D14,INDIRECT($AO14),AA$8,INDIRECT($AN14),"&lt;&gt;N/A")),"")</f>
        <v>0</v>
      </c>
      <c r="AB14" s="9" cm="1">
        <f t="array" aca="1" ref="AB14" ca="1">IFERROR(_xlfn.IFS(H14=0,0,$B14="Domain",AVERAGEIFS(INDIRECT($AN14),INDIRECT($AP14),$D14,INDIRECT($AO14),AB$8,INDIRECT($AN14),"&lt;&gt;N/A"),TRUE,AVERAGEIFS(INDIRECT($AN14),INDIRECT($AQ14),$D14,INDIRECT($AO14),AB$8,INDIRECT($AN14),"&lt;&gt;N/A")),"")</f>
        <v>0</v>
      </c>
      <c r="AC14" s="9">
        <f t="shared" ca="1" si="6"/>
        <v>0</v>
      </c>
      <c r="AD14" s="9" cm="1">
        <f t="array" ref="AD14">IFERROR(_xlfn.IFS(E14=0,0,TRUE,T14/J14),"")</f>
        <v>0</v>
      </c>
      <c r="AE14" s="9" cm="1">
        <f t="array" aca="1" ref="AE14" ca="1">IFERROR(_xlfn.IFS(F14=0,0,TRUE,U14/K14),"")</f>
        <v>0</v>
      </c>
      <c r="AF14" s="9" cm="1">
        <f t="array" aca="1" ref="AF14" ca="1">IFERROR(_xlfn.IFS(G14=0,0,TRUE,V14/L14),"")</f>
        <v>0</v>
      </c>
      <c r="AG14" s="9" cm="1">
        <f t="array" aca="1" ref="AG14" ca="1">IFERROR(_xlfn.IFS(H14=0,0,TRUE,W14/M14),"")</f>
        <v>0</v>
      </c>
      <c r="AH14" s="9" cm="1">
        <f t="array" aca="1" ref="AH14" ca="1">IFERROR(_xlfn.IFS(I14=0,0,TRUE,X14/N14),"")</f>
        <v>0</v>
      </c>
      <c r="AI14" s="10"/>
      <c r="AJ14" s="10" t="s">
        <v>23</v>
      </c>
      <c r="AK14" s="10" t="s">
        <v>31</v>
      </c>
      <c r="AL14" s="10" t="str">
        <f t="shared" si="7"/>
        <v>Supplier Management</v>
      </c>
      <c r="AM14" s="10" t="str">
        <f>"'C5. Supplier Management'!$S$5:$S$28"</f>
        <v>'C5. Supplier Management'!$S$5:$S$28</v>
      </c>
      <c r="AN14" s="10" t="str">
        <f>"'C5. Supplier Management'!$AB$5:$AB$28"</f>
        <v>'C5. Supplier Management'!$AB$5:$AB$28</v>
      </c>
      <c r="AO14" s="10" t="str">
        <f>"'C5. Supplier Management'!$AC$5:$AC$28"</f>
        <v>'C5. Supplier Management'!$AC$5:$AC$28</v>
      </c>
      <c r="AP14" s="10" t="str">
        <f>"'C5. Supplier Management'!$AE$5:$AE$28"</f>
        <v>'C5. Supplier Management'!$AE$5:$AE$28</v>
      </c>
      <c r="AQ14" s="10" t="str">
        <f>"'C5. Supplier Management'!$AF$5:$AF$28"</f>
        <v>'C5. Supplier Management'!$AF$5:$AF$28</v>
      </c>
    </row>
    <row r="15" spans="2:43" ht="15" customHeight="1" x14ac:dyDescent="0.25">
      <c r="B15" s="47" t="s">
        <v>77</v>
      </c>
      <c r="C15" s="11" t="s">
        <v>920</v>
      </c>
      <c r="D15" s="47" t="s">
        <v>367</v>
      </c>
      <c r="E15" s="48" cm="1">
        <f t="array" ref="E15">IFERROR(_xlfn.IFS($B15="Domain",COUNTIFS('C0. KPIs'!$AM$5:$AM$65,$D15,'C0. KPIs'!$AG$5:$AG$65,"&lt;&gt;N/A"),TRUE,COUNTIFS('C0. KPIs'!$AN$5:$AN$65,$D15,'C0. KPIs'!$AG$5:$AG$65,"&lt;&gt;N/A")),0)</f>
        <v>9</v>
      </c>
      <c r="F15" s="48" cm="1">
        <f t="array" aca="1" ref="F15" ca="1">IFERROR(_xlfn.IFS($B15="Domain",COUNTIFS(INDIRECT($AP15),$D15,INDIRECT($AO15),F$8,INDIRECT($AN15),"&lt;&gt;N/A"),TRUE,COUNTIFS(INDIRECT($AQ15),$D15,INDIRECT($AO15),F$8,INDIRECT($AN15),"&lt;&gt;N/A")),"")</f>
        <v>0</v>
      </c>
      <c r="G15" s="48" cm="1">
        <f t="array" aca="1" ref="G15" ca="1">IFERROR(_xlfn.IFS($B15="Domain",COUNTIFS(INDIRECT($AP15),$D15,INDIRECT($AO15),G$8,INDIRECT($AN15),"&lt;&gt;N/A"),TRUE,COUNTIFS(INDIRECT($AQ15),$D15,INDIRECT($AO15),G$8,INDIRECT($AN15),"&lt;&gt;N/A")),"")</f>
        <v>0</v>
      </c>
      <c r="H15" s="48" cm="1">
        <f t="array" aca="1" ref="H15" ca="1">IFERROR(_xlfn.IFS($B15="Domain",COUNTIFS(INDIRECT($AP15),$D15,INDIRECT($AO15),H$8,INDIRECT($AN15),"&lt;&gt;N/A"),TRUE,COUNTIFS(INDIRECT($AQ15),$D15,INDIRECT($AO15),H$8,INDIRECT($AN15),"&lt;&gt;N/A")),"")</f>
        <v>0</v>
      </c>
      <c r="I15" s="48">
        <f t="shared" ca="1" si="3"/>
        <v>9</v>
      </c>
      <c r="J15" s="9" cm="1">
        <f t="array" ref="J15">IFERROR(_xlfn.IFS($B15="Domain",SUMIFS('C0. KPIs'!$M$5:$M$65,'C0. KPIs'!$AM$5:$AM$65,$D15,'C0. KPIs'!$AG$5:$AG$65,"&lt;&gt;N/A"),TRUE,SUMIFS('C0. KPIs'!$M$5:$M$65,'C0. KPIs'!$AN$5:$AN$65,$D15,'C0. KPIs'!$AG$5:$AG$65,"&lt;&gt;N/A")),"")</f>
        <v>7.7999999999999989</v>
      </c>
      <c r="K15" s="9" cm="1">
        <f t="array" aca="1" ref="K15" ca="1">IFERROR(_xlfn.IFS($B15="Domain",SUMIFS(INDIRECT($AM15),INDIRECT($AP15),$D15,INDIRECT($AO15),K$8,INDIRECT($AN15),"&lt;&gt;N/A"),TRUE,SUMIFS(INDIRECT($AM15),INDIRECT($AQ15),$D15,INDIRECT($AO15),K$8,INDIRECT($AN15),"&lt;&gt;N/A")),"")</f>
        <v>0</v>
      </c>
      <c r="L15" s="9" cm="1">
        <f t="array" aca="1" ref="L15" ca="1">IFERROR(_xlfn.IFS($B15="Domain",SUMIFS(INDIRECT($AM15),INDIRECT($AP15),$D15,INDIRECT($AO15),L$8,INDIRECT($AN15),"&lt;&gt;N/A"),TRUE,SUMIFS(INDIRECT($AM15),INDIRECT($AQ15),$D15,INDIRECT($AO15),L$8,INDIRECT($AN15),"&lt;&gt;N/A")),"")</f>
        <v>0</v>
      </c>
      <c r="M15" s="9" cm="1">
        <f t="array" aca="1" ref="M15" ca="1">IFERROR(_xlfn.IFS($B15="Domain",SUMIFS(INDIRECT($AM15),INDIRECT($AP15),$D15,INDIRECT($AO15),M$8,INDIRECT($AN15),"&lt;&gt;N/A"),TRUE,SUMIFS(INDIRECT($AM15),INDIRECT($AQ15),$D15,INDIRECT($AO15),M$8,INDIRECT($AN15),"&lt;&gt;N/A")),"")</f>
        <v>0</v>
      </c>
      <c r="N15" s="9">
        <f t="shared" ca="1" si="4"/>
        <v>7.7999999999999989</v>
      </c>
      <c r="O15" s="9" cm="1">
        <f t="array" ref="O15">IFERROR(_xlfn.IFS(E15=0,0,$B15="Domain",AVERAGEIFS('C0. KPIs'!$M$5:$M$65,'C0. KPIs'!$AM$5:$AM$65,$D15,'C0. KPIs'!$AG$5:$AG$65,"&lt;&gt;N/A"),TRUE,AVERAGEIFS('C0. KPIs'!$M$5:$M$65,'C0. KPIs'!$AN$5:$AN$65,$D15,'C0. KPIs'!$AG$5:$AG$65,"&lt;&gt;N/A")),"")</f>
        <v>0.86666666666666659</v>
      </c>
      <c r="P15" s="9" cm="1">
        <f t="array" aca="1" ref="P15" ca="1">IFERROR(_xlfn.IFS(F15=0,0,$B15="Domain",AVERAGEIFS(INDIRECT($AM15),INDIRECT($AP15),$D15,INDIRECT($AO15),P$8,INDIRECT($AN15),"&lt;&gt;N/A"),TRUE,AVERAGEIFS(INDIRECT($AM15),INDIRECT($AQ15),$D15,INDIRECT($AO15),P$8,INDIRECT($AN15),"&lt;&gt;N/A")),"")</f>
        <v>0</v>
      </c>
      <c r="Q15" s="9" cm="1">
        <f t="array" aca="1" ref="Q15" ca="1">IFERROR(_xlfn.IFS(G15=0,0,$B15="Domain",AVERAGEIFS(INDIRECT($AM15),INDIRECT($AP15),$D15,INDIRECT($AO15),Q$8,INDIRECT($AN15),"&lt;&gt;N/A"),TRUE,AVERAGEIFS(INDIRECT($AM15),INDIRECT($AQ15),$D15,INDIRECT($AO15),Q$8,INDIRECT($AN15),"&lt;&gt;N/A")),"")</f>
        <v>0</v>
      </c>
      <c r="R15" s="9" cm="1">
        <f t="array" aca="1" ref="R15" ca="1">IFERROR(_xlfn.IFS(H15=0,0,$B15="Domain",AVERAGEIFS(INDIRECT($AM15),INDIRECT($AP15),$D15,INDIRECT($AO15),R$8,INDIRECT($AN15),"&lt;&gt;N/A"),TRUE,AVERAGEIFS(INDIRECT($AM15),INDIRECT($AQ15),$D15,INDIRECT($AO15),R$8,INDIRECT($AN15),"&lt;&gt;N/A")),"")</f>
        <v>0</v>
      </c>
      <c r="S15" s="9">
        <f t="shared" ca="1" si="5"/>
        <v>0.86666666666666659</v>
      </c>
      <c r="T15" s="9" cm="1">
        <f t="array" ref="T15">IFERROR(_xlfn.IFS($B15="Domain",SUMIFS('C0. KPIs'!$AG$5:$AG$65,'C0. KPIs'!$AM$5:$AM$65,$D15,'C0. KPIs'!$AG$5:$AG$65,"&lt;&gt;N/A"),TRUE,SUMIFS('C0. KPIs'!$AG$5:$AG$65,'C0. KPIs'!$AN$5:$AN$65,$D15,'C0. KPIs'!$AG$5:$AG$65,"&lt;&gt;N/A")),"")</f>
        <v>0</v>
      </c>
      <c r="U15" s="9" cm="1">
        <f t="array" aca="1" ref="U15" ca="1">IFERROR(_xlfn.IFS($B15="Domain",SUMIFS(INDIRECT($AN15),INDIRECT($AP15),$D15,INDIRECT($AO15),U$8,INDIRECT($AN15),"&lt;&gt;N/A"),TRUE,SUMIFS(INDIRECT($AN15),INDIRECT($AQ15),$D15,INDIRECT($AO15),U$8,INDIRECT($AN15),"&lt;&gt;N/A")),"")</f>
        <v>0</v>
      </c>
      <c r="V15" s="9" cm="1">
        <f t="array" aca="1" ref="V15" ca="1">IFERROR(_xlfn.IFS($B15="Domain",SUMIFS(INDIRECT($AN15),INDIRECT($AP15),$D15,INDIRECT($AO15),V$8,INDIRECT($AN15),"&lt;&gt;N/A"),TRUE,SUMIFS(INDIRECT($AN15),INDIRECT($AQ15),$D15,INDIRECT($AO15),V$8,INDIRECT($AN15),"&lt;&gt;N/A")),"")</f>
        <v>0</v>
      </c>
      <c r="W15" s="9" cm="1">
        <f t="array" aca="1" ref="W15" ca="1">IFERROR(_xlfn.IFS($B15="Domain",SUMIFS(INDIRECT($AN15),INDIRECT($AP15),$D15,INDIRECT($AO15),W$8,INDIRECT($AN15),"&lt;&gt;N/A"),TRUE,SUMIFS(INDIRECT($AN15),INDIRECT($AQ15),$D15,INDIRECT($AO15),W$8,INDIRECT($AN15),"&lt;&gt;N/A")),"")</f>
        <v>0</v>
      </c>
      <c r="X15" s="9">
        <f t="shared" ca="1" si="2"/>
        <v>0</v>
      </c>
      <c r="Y15" s="9" cm="1">
        <f t="array" ref="Y15">IFERROR(_xlfn.IFS(E15=0,0,$B15="Domain",AVERAGEIFS('C0. KPIs'!$AG$5:$AG$65,'C0. KPIs'!$AM$5:$AM$65,$D15,'C0. KPIs'!$AG$5:$AG$65,"&lt;&gt;N/A"),TRUE,AVERAGEIFS('C0. KPIs'!$AG$5:$AG$65,'C0. KPIs'!$AN$5:$AN$65,$D15,'C0. KPIs'!$AG$5:$AG$65,"&lt;&gt;N/A")),"")</f>
        <v>0</v>
      </c>
      <c r="Z15" s="9" cm="1">
        <f t="array" aca="1" ref="Z15" ca="1">IFERROR(_xlfn.IFS(F15=0,0,$B15="Domain",AVERAGEIFS(INDIRECT($AN15),INDIRECT($AP15),$D15,INDIRECT($AO15),Z$8,INDIRECT($AN15),"&lt;&gt;N/A"),TRUE,AVERAGEIFS(INDIRECT($AN15),INDIRECT($AQ15),$D15,INDIRECT($AO15),Z$8,INDIRECT($AN15),"&lt;&gt;N/A")),"")</f>
        <v>0</v>
      </c>
      <c r="AA15" s="9" cm="1">
        <f t="array" aca="1" ref="AA15" ca="1">IFERROR(_xlfn.IFS(G15=0,0,$B15="Domain",AVERAGEIFS(INDIRECT($AN15),INDIRECT($AP15),$D15,INDIRECT($AO15),AA$8,INDIRECT($AN15),"&lt;&gt;N/A"),TRUE,AVERAGEIFS(INDIRECT($AN15),INDIRECT($AQ15),$D15,INDIRECT($AO15),AA$8,INDIRECT($AN15),"&lt;&gt;N/A")),"")</f>
        <v>0</v>
      </c>
      <c r="AB15" s="9" cm="1">
        <f t="array" aca="1" ref="AB15" ca="1">IFERROR(_xlfn.IFS(H15=0,0,$B15="Domain",AVERAGEIFS(INDIRECT($AN15),INDIRECT($AP15),$D15,INDIRECT($AO15),AB$8,INDIRECT($AN15),"&lt;&gt;N/A"),TRUE,AVERAGEIFS(INDIRECT($AN15),INDIRECT($AQ15),$D15,INDIRECT($AO15),AB$8,INDIRECT($AN15),"&lt;&gt;N/A")),"")</f>
        <v>0</v>
      </c>
      <c r="AC15" s="9">
        <f t="shared" ca="1" si="6"/>
        <v>0</v>
      </c>
      <c r="AD15" s="9" cm="1">
        <f t="array" ref="AD15">IFERROR(_xlfn.IFS(E15=0,0,TRUE,T15/J15),"")</f>
        <v>0</v>
      </c>
      <c r="AE15" s="9" cm="1">
        <f t="array" aca="1" ref="AE15" ca="1">IFERROR(_xlfn.IFS(F15=0,0,TRUE,U15/K15),"")</f>
        <v>0</v>
      </c>
      <c r="AF15" s="9" cm="1">
        <f t="array" aca="1" ref="AF15" ca="1">IFERROR(_xlfn.IFS(G15=0,0,TRUE,V15/L15),"")</f>
        <v>0</v>
      </c>
      <c r="AG15" s="9" cm="1">
        <f t="array" aca="1" ref="AG15" ca="1">IFERROR(_xlfn.IFS(H15=0,0,TRUE,W15/M15),"")</f>
        <v>0</v>
      </c>
      <c r="AH15" s="9" cm="1">
        <f t="array" aca="1" ref="AH15" ca="1">IFERROR(_xlfn.IFS(I15=0,0,TRUE,X15/N15),"")</f>
        <v>0</v>
      </c>
      <c r="AI15" s="10"/>
      <c r="AJ15" s="10" t="s">
        <v>23</v>
      </c>
      <c r="AK15" s="10" t="s">
        <v>32</v>
      </c>
      <c r="AL15" s="10" t="str">
        <f t="shared" si="7"/>
        <v>Risk Management and Contingency Planning</v>
      </c>
      <c r="AM15" s="10" t="str">
        <f>"'C6. Risk Mgmt, Contingency'!$S$5:$S$86"</f>
        <v>'C6. Risk Mgmt, Contingency'!$S$5:$S$86</v>
      </c>
      <c r="AN15" s="10" t="str">
        <f>"'C6. Risk Mgmt, Contingency'!$AB$5:$AB$86"</f>
        <v>'C6. Risk Mgmt, Contingency'!$AB$5:$AB$86</v>
      </c>
      <c r="AO15" s="10" t="str">
        <f>"'C6. Risk Mgmt, Contingency'!$AC$5:$AC$86"</f>
        <v>'C6. Risk Mgmt, Contingency'!$AC$5:$AC$86</v>
      </c>
      <c r="AP15" s="10" t="str">
        <f>"'C6. Risk Mgmt, Contingency'!$AE$5:$AE$86"</f>
        <v>'C6. Risk Mgmt, Contingency'!$AE$5:$AE$86</v>
      </c>
      <c r="AQ15" s="10" t="str">
        <f>"'C6. Risk Mgmt, Contingency'!$AF$5:$AF$86"</f>
        <v>'C6. Risk Mgmt, Contingency'!$AF$5:$AF$86</v>
      </c>
    </row>
    <row r="16" spans="2:43" ht="15" customHeight="1" x14ac:dyDescent="0.25">
      <c r="B16" s="47" t="s">
        <v>77</v>
      </c>
      <c r="C16" s="11" t="s">
        <v>921</v>
      </c>
      <c r="D16" s="47" t="s">
        <v>386</v>
      </c>
      <c r="E16" s="48" cm="1">
        <f t="array" ref="E16">IFERROR(_xlfn.IFS($B16="Domain",COUNTIFS('C0. KPIs'!$AM$5:$AM$65,$D16,'C0. KPIs'!$AG$5:$AG$65,"&lt;&gt;N/A"),TRUE,COUNTIFS('C0. KPIs'!$AN$5:$AN$65,$D16,'C0. KPIs'!$AG$5:$AG$65,"&lt;&gt;N/A")),0)</f>
        <v>5</v>
      </c>
      <c r="F16" s="48" cm="1">
        <f t="array" aca="1" ref="F16" ca="1">IFERROR(_xlfn.IFS($B16="Domain",COUNTIFS(INDIRECT($AP16),$D16,INDIRECT($AO16),F$8,INDIRECT($AN16),"&lt;&gt;N/A"),TRUE,COUNTIFS(INDIRECT($AQ16),$D16,INDIRECT($AO16),F$8,INDIRECT($AN16),"&lt;&gt;N/A")),"")</f>
        <v>0</v>
      </c>
      <c r="G16" s="48" cm="1">
        <f t="array" aca="1" ref="G16" ca="1">IFERROR(_xlfn.IFS($B16="Domain",COUNTIFS(INDIRECT($AP16),$D16,INDIRECT($AO16),G$8,INDIRECT($AN16),"&lt;&gt;N/A"),TRUE,COUNTIFS(INDIRECT($AQ16),$D16,INDIRECT($AO16),G$8,INDIRECT($AN16),"&lt;&gt;N/A")),"")</f>
        <v>0</v>
      </c>
      <c r="H16" s="48" cm="1">
        <f t="array" aca="1" ref="H16" ca="1">IFERROR(_xlfn.IFS($B16="Domain",COUNTIFS(INDIRECT($AP16),$D16,INDIRECT($AO16),H$8,INDIRECT($AN16),"&lt;&gt;N/A"),TRUE,COUNTIFS(INDIRECT($AQ16),$D16,INDIRECT($AO16),H$8,INDIRECT($AN16),"&lt;&gt;N/A")),"")</f>
        <v>0</v>
      </c>
      <c r="I16" s="48">
        <f t="shared" ca="1" si="3"/>
        <v>5</v>
      </c>
      <c r="J16" s="9" cm="1">
        <f t="array" ref="J16">IFERROR(_xlfn.IFS($B16="Domain",SUMIFS('C0. KPIs'!$M$5:$M$65,'C0. KPIs'!$AM$5:$AM$65,$D16,'C0. KPIs'!$AG$5:$AG$65,"&lt;&gt;N/A"),TRUE,SUMIFS('C0. KPIs'!$M$5:$M$65,'C0. KPIs'!$AN$5:$AN$65,$D16,'C0. KPIs'!$AG$5:$AG$65,"&lt;&gt;N/A")),"")</f>
        <v>2.2000000000000002</v>
      </c>
      <c r="K16" s="9" cm="1">
        <f t="array" aca="1" ref="K16" ca="1">IFERROR(_xlfn.IFS($B16="Domain",SUMIFS(INDIRECT($AM16),INDIRECT($AP16),$D16,INDIRECT($AO16),K$8,INDIRECT($AN16),"&lt;&gt;N/A"),TRUE,SUMIFS(INDIRECT($AM16),INDIRECT($AQ16),$D16,INDIRECT($AO16),K$8,INDIRECT($AN16),"&lt;&gt;N/A")),"")</f>
        <v>0</v>
      </c>
      <c r="L16" s="9" cm="1">
        <f t="array" aca="1" ref="L16" ca="1">IFERROR(_xlfn.IFS($B16="Domain",SUMIFS(INDIRECT($AM16),INDIRECT($AP16),$D16,INDIRECT($AO16),L$8,INDIRECT($AN16),"&lt;&gt;N/A"),TRUE,SUMIFS(INDIRECT($AM16),INDIRECT($AQ16),$D16,INDIRECT($AO16),L$8,INDIRECT($AN16),"&lt;&gt;N/A")),"")</f>
        <v>0</v>
      </c>
      <c r="M16" s="9" cm="1">
        <f t="array" aca="1" ref="M16" ca="1">IFERROR(_xlfn.IFS($B16="Domain",SUMIFS(INDIRECT($AM16),INDIRECT($AP16),$D16,INDIRECT($AO16),M$8,INDIRECT($AN16),"&lt;&gt;N/A"),TRUE,SUMIFS(INDIRECT($AM16),INDIRECT($AQ16),$D16,INDIRECT($AO16),M$8,INDIRECT($AN16),"&lt;&gt;N/A")),"")</f>
        <v>0</v>
      </c>
      <c r="N16" s="9">
        <f t="shared" ca="1" si="4"/>
        <v>2.2000000000000002</v>
      </c>
      <c r="O16" s="9" cm="1">
        <f t="array" ref="O16">IFERROR(_xlfn.IFS(E16=0,0,$B16="Domain",AVERAGEIFS('C0. KPIs'!$M$5:$M$65,'C0. KPIs'!$AM$5:$AM$65,$D16,'C0. KPIs'!$AG$5:$AG$65,"&lt;&gt;N/A"),TRUE,AVERAGEIFS('C0. KPIs'!$M$5:$M$65,'C0. KPIs'!$AN$5:$AN$65,$D16,'C0. KPIs'!$AG$5:$AG$65,"&lt;&gt;N/A")),"")</f>
        <v>0.44000000000000006</v>
      </c>
      <c r="P16" s="9" cm="1">
        <f t="array" aca="1" ref="P16" ca="1">IFERROR(_xlfn.IFS(F16=0,0,$B16="Domain",AVERAGEIFS(INDIRECT($AM16),INDIRECT($AP16),$D16,INDIRECT($AO16),P$8,INDIRECT($AN16),"&lt;&gt;N/A"),TRUE,AVERAGEIFS(INDIRECT($AM16),INDIRECT($AQ16),$D16,INDIRECT($AO16),P$8,INDIRECT($AN16),"&lt;&gt;N/A")),"")</f>
        <v>0</v>
      </c>
      <c r="Q16" s="9" cm="1">
        <f t="array" aca="1" ref="Q16" ca="1">IFERROR(_xlfn.IFS(G16=0,0,$B16="Domain",AVERAGEIFS(INDIRECT($AM16),INDIRECT($AP16),$D16,INDIRECT($AO16),Q$8,INDIRECT($AN16),"&lt;&gt;N/A"),TRUE,AVERAGEIFS(INDIRECT($AM16),INDIRECT($AQ16),$D16,INDIRECT($AO16),Q$8,INDIRECT($AN16),"&lt;&gt;N/A")),"")</f>
        <v>0</v>
      </c>
      <c r="R16" s="9" cm="1">
        <f t="array" aca="1" ref="R16" ca="1">IFERROR(_xlfn.IFS(H16=0,0,$B16="Domain",AVERAGEIFS(INDIRECT($AM16),INDIRECT($AP16),$D16,INDIRECT($AO16),R$8,INDIRECT($AN16),"&lt;&gt;N/A"),TRUE,AVERAGEIFS(INDIRECT($AM16),INDIRECT($AQ16),$D16,INDIRECT($AO16),R$8,INDIRECT($AN16),"&lt;&gt;N/A")),"")</f>
        <v>0</v>
      </c>
      <c r="S16" s="9">
        <f t="shared" ca="1" si="5"/>
        <v>0.44000000000000006</v>
      </c>
      <c r="T16" s="9" cm="1">
        <f t="array" ref="T16">IFERROR(_xlfn.IFS($B16="Domain",SUMIFS('C0. KPIs'!$AG$5:$AG$65,'C0. KPIs'!$AM$5:$AM$65,$D16,'C0. KPIs'!$AG$5:$AG$65,"&lt;&gt;N/A"),TRUE,SUMIFS('C0. KPIs'!$AG$5:$AG$65,'C0. KPIs'!$AN$5:$AN$65,$D16,'C0. KPIs'!$AG$5:$AG$65,"&lt;&gt;N/A")),"")</f>
        <v>0</v>
      </c>
      <c r="U16" s="9" cm="1">
        <f t="array" aca="1" ref="U16" ca="1">IFERROR(_xlfn.IFS($B16="Domain",SUMIFS(INDIRECT($AN16),INDIRECT($AP16),$D16,INDIRECT($AO16),U$8,INDIRECT($AN16),"&lt;&gt;N/A"),TRUE,SUMIFS(INDIRECT($AN16),INDIRECT($AQ16),$D16,INDIRECT($AO16),U$8,INDIRECT($AN16),"&lt;&gt;N/A")),"")</f>
        <v>0</v>
      </c>
      <c r="V16" s="9" cm="1">
        <f t="array" aca="1" ref="V16" ca="1">IFERROR(_xlfn.IFS($B16="Domain",SUMIFS(INDIRECT($AN16),INDIRECT($AP16),$D16,INDIRECT($AO16),V$8,INDIRECT($AN16),"&lt;&gt;N/A"),TRUE,SUMIFS(INDIRECT($AN16),INDIRECT($AQ16),$D16,INDIRECT($AO16),V$8,INDIRECT($AN16),"&lt;&gt;N/A")),"")</f>
        <v>0</v>
      </c>
      <c r="W16" s="9" cm="1">
        <f t="array" aca="1" ref="W16" ca="1">IFERROR(_xlfn.IFS($B16="Domain",SUMIFS(INDIRECT($AN16),INDIRECT($AP16),$D16,INDIRECT($AO16),W$8,INDIRECT($AN16),"&lt;&gt;N/A"),TRUE,SUMIFS(INDIRECT($AN16),INDIRECT($AQ16),$D16,INDIRECT($AO16),W$8,INDIRECT($AN16),"&lt;&gt;N/A")),"")</f>
        <v>0</v>
      </c>
      <c r="X16" s="9">
        <f t="shared" ca="1" si="2"/>
        <v>0</v>
      </c>
      <c r="Y16" s="9" cm="1">
        <f t="array" ref="Y16">IFERROR(_xlfn.IFS(E16=0,0,$B16="Domain",AVERAGEIFS('C0. KPIs'!$AG$5:$AG$65,'C0. KPIs'!$AM$5:$AM$65,$D16,'C0. KPIs'!$AG$5:$AG$65,"&lt;&gt;N/A"),TRUE,AVERAGEIFS('C0. KPIs'!$AG$5:$AG$65,'C0. KPIs'!$AN$5:$AN$65,$D16,'C0. KPIs'!$AG$5:$AG$65,"&lt;&gt;N/A")),"")</f>
        <v>0</v>
      </c>
      <c r="Z16" s="9" cm="1">
        <f t="array" aca="1" ref="Z16" ca="1">IFERROR(_xlfn.IFS(F16=0,0,$B16="Domain",AVERAGEIFS(INDIRECT($AN16),INDIRECT($AP16),$D16,INDIRECT($AO16),Z$8,INDIRECT($AN16),"&lt;&gt;N/A"),TRUE,AVERAGEIFS(INDIRECT($AN16),INDIRECT($AQ16),$D16,INDIRECT($AO16),Z$8,INDIRECT($AN16),"&lt;&gt;N/A")),"")</f>
        <v>0</v>
      </c>
      <c r="AA16" s="9" cm="1">
        <f t="array" aca="1" ref="AA16" ca="1">IFERROR(_xlfn.IFS(G16=0,0,$B16="Domain",AVERAGEIFS(INDIRECT($AN16),INDIRECT($AP16),$D16,INDIRECT($AO16),AA$8,INDIRECT($AN16),"&lt;&gt;N/A"),TRUE,AVERAGEIFS(INDIRECT($AN16),INDIRECT($AQ16),$D16,INDIRECT($AO16),AA$8,INDIRECT($AN16),"&lt;&gt;N/A")),"")</f>
        <v>0</v>
      </c>
      <c r="AB16" s="9" cm="1">
        <f t="array" aca="1" ref="AB16" ca="1">IFERROR(_xlfn.IFS(H16=0,0,$B16="Domain",AVERAGEIFS(INDIRECT($AN16),INDIRECT($AP16),$D16,INDIRECT($AO16),AB$8,INDIRECT($AN16),"&lt;&gt;N/A"),TRUE,AVERAGEIFS(INDIRECT($AN16),INDIRECT($AQ16),$D16,INDIRECT($AO16),AB$8,INDIRECT($AN16),"&lt;&gt;N/A")),"")</f>
        <v>0</v>
      </c>
      <c r="AC16" s="9">
        <f t="shared" ca="1" si="6"/>
        <v>0</v>
      </c>
      <c r="AD16" s="9" cm="1">
        <f t="array" ref="AD16">IFERROR(_xlfn.IFS(E16=0,0,TRUE,T16/J16),"")</f>
        <v>0</v>
      </c>
      <c r="AE16" s="9" cm="1">
        <f t="array" aca="1" ref="AE16" ca="1">IFERROR(_xlfn.IFS(F16=0,0,TRUE,U16/K16),"")</f>
        <v>0</v>
      </c>
      <c r="AF16" s="9" cm="1">
        <f t="array" aca="1" ref="AF16" ca="1">IFERROR(_xlfn.IFS(G16=0,0,TRUE,V16/L16),"")</f>
        <v>0</v>
      </c>
      <c r="AG16" s="9" cm="1">
        <f t="array" aca="1" ref="AG16" ca="1">IFERROR(_xlfn.IFS(H16=0,0,TRUE,W16/M16),"")</f>
        <v>0</v>
      </c>
      <c r="AH16" s="9" cm="1">
        <f t="array" aca="1" ref="AH16" ca="1">IFERROR(_xlfn.IFS(I16=0,0,TRUE,X16/N16),"")</f>
        <v>0</v>
      </c>
      <c r="AI16" s="10"/>
      <c r="AJ16" s="10" t="s">
        <v>23</v>
      </c>
      <c r="AK16" s="10" t="s">
        <v>33</v>
      </c>
      <c r="AL16" s="10" t="str">
        <f t="shared" si="7"/>
        <v>Operational Health</v>
      </c>
      <c r="AM16" s="10" t="str">
        <f>"'C7. Operational Health'!$S$5:$S$11"</f>
        <v>'C7. Operational Health'!$S$5:$S$11</v>
      </c>
      <c r="AN16" s="10" t="str">
        <f>"'C7. Operational Health'!$AB$5:$AB$11"</f>
        <v>'C7. Operational Health'!$AB$5:$AB$11</v>
      </c>
      <c r="AO16" s="10" t="str">
        <f>"'C7. Operational Health'!$AC$5:$AC$11"</f>
        <v>'C7. Operational Health'!$AC$5:$AC$11</v>
      </c>
      <c r="AP16" s="10" t="str">
        <f>"'C7. Operational Health'!$AE$5:$AE$11"</f>
        <v>'C7. Operational Health'!$AE$5:$AE$11</v>
      </c>
      <c r="AQ16" s="10" t="str">
        <f>"'C7. Operational Health'!$AF$5:$AF$11"</f>
        <v>'C7. Operational Health'!$AF$5:$AF$11</v>
      </c>
    </row>
    <row r="17" spans="2:43" ht="15" customHeight="1" x14ac:dyDescent="0.25">
      <c r="B17" s="47" t="s">
        <v>269</v>
      </c>
      <c r="C17" s="11" t="str">
        <f t="shared" ref="C17:C43" si="8">INDEX($C$10:$C$16,MATCH(B17,$D$10:$D$16,0))</f>
        <v>C1. Demand Planning</v>
      </c>
      <c r="D17" s="11" t="s">
        <v>86</v>
      </c>
      <c r="E17" s="48" cm="1">
        <f t="array" ref="E17">IFERROR(_xlfn.IFS($B17="Domain",COUNTIFS('C0. KPIs'!$AM$5:$AM$65,$D17,'C0. KPIs'!$AG$5:$AG$65,"&lt;&gt;N/A"),TRUE,COUNTIFS('C0. KPIs'!$AN$5:$AN$65,$D17,'C0. KPIs'!$AG$5:$AG$65,"&lt;&gt;N/A")),0)</f>
        <v>2</v>
      </c>
      <c r="F17" s="48" cm="1">
        <f t="array" aca="1" ref="F17" ca="1">IFERROR(_xlfn.IFS($B17="Domain",COUNTIFS(INDIRECT($AP17),$D17,INDIRECT($AO17),F$8,INDIRECT($AN17),"&lt;&gt;N/A"),TRUE,COUNTIFS(INDIRECT($AQ17),$D17,INDIRECT($AO17),F$8,INDIRECT($AN17),"&lt;&gt;N/A")),"")</f>
        <v>0</v>
      </c>
      <c r="G17" s="48" cm="1">
        <f t="array" aca="1" ref="G17" ca="1">IFERROR(_xlfn.IFS($B17="Domain",COUNTIFS(INDIRECT($AP17),$D17,INDIRECT($AO17),G$8,INDIRECT($AN17),"&lt;&gt;N/A"),TRUE,COUNTIFS(INDIRECT($AQ17),$D17,INDIRECT($AO17),G$8,INDIRECT($AN17),"&lt;&gt;N/A")),"")</f>
        <v>0</v>
      </c>
      <c r="H17" s="48" cm="1">
        <f t="array" aca="1" ref="H17" ca="1">IFERROR(_xlfn.IFS($B17="Domain",COUNTIFS(INDIRECT($AP17),$D17,INDIRECT($AO17),H$8,INDIRECT($AN17),"&lt;&gt;N/A"),TRUE,COUNTIFS(INDIRECT($AQ17),$D17,INDIRECT($AO17),H$8,INDIRECT($AN17),"&lt;&gt;N/A")),"")</f>
        <v>0</v>
      </c>
      <c r="I17" s="48">
        <f t="shared" ca="1" si="3"/>
        <v>2</v>
      </c>
      <c r="J17" s="9" cm="1">
        <f t="array" ref="J17">IFERROR(_xlfn.IFS($B17="Domain",SUMIFS('C0. KPIs'!$M$5:$M$65,'C0. KPIs'!$AM$5:$AM$65,$D17,'C0. KPIs'!$AG$5:$AG$65,"&lt;&gt;N/A"),TRUE,SUMIFS('C0. KPIs'!$M$5:$M$65,'C0. KPIs'!$AN$5:$AN$65,$D17,'C0. KPIs'!$AG$5:$AG$65,"&lt;&gt;N/A")),"")</f>
        <v>2</v>
      </c>
      <c r="K17" s="9" cm="1">
        <f t="array" aca="1" ref="K17" ca="1">IFERROR(_xlfn.IFS($B17="Domain",SUMIFS(INDIRECT($AM17),INDIRECT($AP17),$D17,INDIRECT($AO17),K$8,INDIRECT($AN17),"&lt;&gt;N/A"),TRUE,SUMIFS(INDIRECT($AM17),INDIRECT($AQ17),$D17,INDIRECT($AO17),K$8,INDIRECT($AN17),"&lt;&gt;N/A")),"")</f>
        <v>0</v>
      </c>
      <c r="L17" s="9" cm="1">
        <f t="array" aca="1" ref="L17" ca="1">IFERROR(_xlfn.IFS($B17="Domain",SUMIFS(INDIRECT($AM17),INDIRECT($AP17),$D17,INDIRECT($AO17),L$8,INDIRECT($AN17),"&lt;&gt;N/A"),TRUE,SUMIFS(INDIRECT($AM17),INDIRECT($AQ17),$D17,INDIRECT($AO17),L$8,INDIRECT($AN17),"&lt;&gt;N/A")),"")</f>
        <v>0</v>
      </c>
      <c r="M17" s="9" cm="1">
        <f t="array" aca="1" ref="M17" ca="1">IFERROR(_xlfn.IFS($B17="Domain",SUMIFS(INDIRECT($AM17),INDIRECT($AP17),$D17,INDIRECT($AO17),M$8,INDIRECT($AN17),"&lt;&gt;N/A"),TRUE,SUMIFS(INDIRECT($AM17),INDIRECT($AQ17),$D17,INDIRECT($AO17),M$8,INDIRECT($AN17),"&lt;&gt;N/A")),"")</f>
        <v>0</v>
      </c>
      <c r="N17" s="9">
        <f t="shared" ca="1" si="4"/>
        <v>2</v>
      </c>
      <c r="O17" s="9" cm="1">
        <f t="array" ref="O17">IFERROR(_xlfn.IFS(E17=0,0,$B17="Domain",AVERAGEIFS('C0. KPIs'!$M$5:$M$65,'C0. KPIs'!$AM$5:$AM$65,$D17,'C0. KPIs'!$AG$5:$AG$65,"&lt;&gt;N/A"),TRUE,AVERAGEIFS('C0. KPIs'!$M$5:$M$65,'C0. KPIs'!$AN$5:$AN$65,$D17,'C0. KPIs'!$AG$5:$AG$65,"&lt;&gt;N/A")),"")</f>
        <v>1</v>
      </c>
      <c r="P17" s="9" cm="1">
        <f t="array" aca="1" ref="P17" ca="1">IFERROR(_xlfn.IFS(F17=0,0,$B17="Domain",AVERAGEIFS(INDIRECT($AM17),INDIRECT($AP17),$D17,INDIRECT($AO17),P$8,INDIRECT($AN17),"&lt;&gt;N/A"),TRUE,AVERAGEIFS(INDIRECT($AM17),INDIRECT($AQ17),$D17,INDIRECT($AO17),P$8,INDIRECT($AN17),"&lt;&gt;N/A")),"")</f>
        <v>0</v>
      </c>
      <c r="Q17" s="9" cm="1">
        <f t="array" aca="1" ref="Q17" ca="1">IFERROR(_xlfn.IFS(G17=0,0,$B17="Domain",AVERAGEIFS(INDIRECT($AM17),INDIRECT($AP17),$D17,INDIRECT($AO17),Q$8,INDIRECT($AN17),"&lt;&gt;N/A"),TRUE,AVERAGEIFS(INDIRECT($AM17),INDIRECT($AQ17),$D17,INDIRECT($AO17),Q$8,INDIRECT($AN17),"&lt;&gt;N/A")),"")</f>
        <v>0</v>
      </c>
      <c r="R17" s="9" cm="1">
        <f t="array" aca="1" ref="R17" ca="1">IFERROR(_xlfn.IFS(H17=0,0,$B17="Domain",AVERAGEIFS(INDIRECT($AM17),INDIRECT($AP17),$D17,INDIRECT($AO17),R$8,INDIRECT($AN17),"&lt;&gt;N/A"),TRUE,AVERAGEIFS(INDIRECT($AM17),INDIRECT($AQ17),$D17,INDIRECT($AO17),R$8,INDIRECT($AN17),"&lt;&gt;N/A")),"")</f>
        <v>0</v>
      </c>
      <c r="S17" s="9">
        <f t="shared" ca="1" si="5"/>
        <v>1</v>
      </c>
      <c r="T17" s="9" cm="1">
        <f t="array" ref="T17">IFERROR(_xlfn.IFS($B17="Domain",SUMIFS('C0. KPIs'!$AG$5:$AG$65,'C0. KPIs'!$AM$5:$AM$65,$D17,'C0. KPIs'!$AG$5:$AG$65,"&lt;&gt;N/A"),TRUE,SUMIFS('C0. KPIs'!$AG$5:$AG$65,'C0. KPIs'!$AN$5:$AN$65,$D17,'C0. KPIs'!$AG$5:$AG$65,"&lt;&gt;N/A")),"")</f>
        <v>0</v>
      </c>
      <c r="U17" s="9" cm="1">
        <f t="array" aca="1" ref="U17" ca="1">IFERROR(_xlfn.IFS($B17="Domain",SUMIFS(INDIRECT($AN17),INDIRECT($AP17),$D17,INDIRECT($AO17),U$8,INDIRECT($AN17),"&lt;&gt;N/A"),TRUE,SUMIFS(INDIRECT($AN17),INDIRECT($AQ17),$D17,INDIRECT($AO17),U$8,INDIRECT($AN17),"&lt;&gt;N/A")),"")</f>
        <v>0</v>
      </c>
      <c r="V17" s="9" cm="1">
        <f t="array" aca="1" ref="V17" ca="1">IFERROR(_xlfn.IFS($B17="Domain",SUMIFS(INDIRECT($AN17),INDIRECT($AP17),$D17,INDIRECT($AO17),V$8,INDIRECT($AN17),"&lt;&gt;N/A"),TRUE,SUMIFS(INDIRECT($AN17),INDIRECT($AQ17),$D17,INDIRECT($AO17),V$8,INDIRECT($AN17),"&lt;&gt;N/A")),"")</f>
        <v>0</v>
      </c>
      <c r="W17" s="9" cm="1">
        <f t="array" aca="1" ref="W17" ca="1">IFERROR(_xlfn.IFS($B17="Domain",SUMIFS(INDIRECT($AN17),INDIRECT($AP17),$D17,INDIRECT($AO17),W$8,INDIRECT($AN17),"&lt;&gt;N/A"),TRUE,SUMIFS(INDIRECT($AN17),INDIRECT($AQ17),$D17,INDIRECT($AO17),W$8,INDIRECT($AN17),"&lt;&gt;N/A")),"")</f>
        <v>0</v>
      </c>
      <c r="X17" s="9">
        <f t="shared" ca="1" si="2"/>
        <v>0</v>
      </c>
      <c r="Y17" s="9" cm="1">
        <f t="array" ref="Y17">IFERROR(_xlfn.IFS(E17=0,0,$B17="Domain",AVERAGEIFS('C0. KPIs'!$AG$5:$AG$65,'C0. KPIs'!$AM$5:$AM$65,$D17,'C0. KPIs'!$AG$5:$AG$65,"&lt;&gt;N/A"),TRUE,AVERAGEIFS('C0. KPIs'!$AG$5:$AG$65,'C0. KPIs'!$AN$5:$AN$65,$D17,'C0. KPIs'!$AG$5:$AG$65,"&lt;&gt;N/A")),"")</f>
        <v>0</v>
      </c>
      <c r="Z17" s="9" cm="1">
        <f t="array" aca="1" ref="Z17" ca="1">IFERROR(_xlfn.IFS(F17=0,0,$B17="Domain",AVERAGEIFS(INDIRECT($AN17),INDIRECT($AP17),$D17,INDIRECT($AO17),Z$8,INDIRECT($AN17),"&lt;&gt;N/A"),TRUE,AVERAGEIFS(INDIRECT($AN17),INDIRECT($AQ17),$D17,INDIRECT($AO17),Z$8,INDIRECT($AN17),"&lt;&gt;N/A")),"")</f>
        <v>0</v>
      </c>
      <c r="AA17" s="9" cm="1">
        <f t="array" aca="1" ref="AA17" ca="1">IFERROR(_xlfn.IFS(G17=0,0,$B17="Domain",AVERAGEIFS(INDIRECT($AN17),INDIRECT($AP17),$D17,INDIRECT($AO17),AA$8,INDIRECT($AN17),"&lt;&gt;N/A"),TRUE,AVERAGEIFS(INDIRECT($AN17),INDIRECT($AQ17),$D17,INDIRECT($AO17),AA$8,INDIRECT($AN17),"&lt;&gt;N/A")),"")</f>
        <v>0</v>
      </c>
      <c r="AB17" s="9" cm="1">
        <f t="array" aca="1" ref="AB17" ca="1">IFERROR(_xlfn.IFS(H17=0,0,$B17="Domain",AVERAGEIFS(INDIRECT($AN17),INDIRECT($AP17),$D17,INDIRECT($AO17),AB$8,INDIRECT($AN17),"&lt;&gt;N/A"),TRUE,AVERAGEIFS(INDIRECT($AN17),INDIRECT($AQ17),$D17,INDIRECT($AO17),AB$8,INDIRECT($AN17),"&lt;&gt;N/A")),"")</f>
        <v>0</v>
      </c>
      <c r="AC17" s="9">
        <f t="shared" ca="1" si="6"/>
        <v>0</v>
      </c>
      <c r="AD17" s="9" cm="1">
        <f t="array" ref="AD17">IFERROR(_xlfn.IFS(E17=0,0,TRUE,T17/J17),"")</f>
        <v>0</v>
      </c>
      <c r="AE17" s="9" cm="1">
        <f t="array" aca="1" ref="AE17" ca="1">IFERROR(_xlfn.IFS(F17=0,0,TRUE,U17/K17),"")</f>
        <v>0</v>
      </c>
      <c r="AF17" s="9" cm="1">
        <f t="array" aca="1" ref="AF17" ca="1">IFERROR(_xlfn.IFS(G17=0,0,TRUE,V17/L17),"")</f>
        <v>0</v>
      </c>
      <c r="AG17" s="9" cm="1">
        <f t="array" aca="1" ref="AG17" ca="1">IFERROR(_xlfn.IFS(H17=0,0,TRUE,W17/M17),"")</f>
        <v>0</v>
      </c>
      <c r="AH17" s="9" cm="1">
        <f t="array" aca="1" ref="AH17" ca="1">IFERROR(_xlfn.IFS(I17=0,0,TRUE,X17/N17),"")</f>
        <v>0</v>
      </c>
      <c r="AI17" s="10"/>
      <c r="AJ17" s="10" t="str">
        <f t="shared" ref="AJ17:AJ43" si="9">INDEX($AK$10:$AK$16,MATCH(B17,$AL$10:$AL$16,0))</f>
        <v>1. Demand Planning</v>
      </c>
      <c r="AK17" s="10" t="str">
        <f>LEFT(INDEX($AK$10:$AK$16,MATCH(B17,$AL$10:$AL$16,0)),2)&amp;COUNTIFS($B$17:B17,B17)&amp;" "&amp;AL17</f>
        <v>1.1 Demand Variability Management</v>
      </c>
      <c r="AL17" s="10" t="str">
        <f t="shared" si="7"/>
        <v>Demand Variability Management</v>
      </c>
      <c r="AM17" s="10" t="str">
        <f t="shared" ref="AM17:AQ26" si="10">INDEX(AM$10:AM$16,MATCH($AJ17,$AK$10:$AK$16,0))</f>
        <v>'C1. Demand Planning'!$S$5:$S$40</v>
      </c>
      <c r="AN17" s="10" t="str">
        <f t="shared" si="10"/>
        <v>'C1. Demand Planning'!$AB$5:$AB$40</v>
      </c>
      <c r="AO17" s="10" t="str">
        <f t="shared" si="10"/>
        <v>'C1. Demand Planning'!$AC$5:$AC$40</v>
      </c>
      <c r="AP17" s="10" t="str">
        <f t="shared" si="10"/>
        <v>'C1. Demand Planning'!$AE$5:$AE$40</v>
      </c>
      <c r="AQ17" s="10" t="str">
        <f t="shared" si="10"/>
        <v>'C1. Demand Planning'!$AF$5:$AF$40</v>
      </c>
    </row>
    <row r="18" spans="2:43" ht="15" customHeight="1" x14ac:dyDescent="0.25">
      <c r="B18" s="47" t="s">
        <v>269</v>
      </c>
      <c r="C18" s="11" t="str">
        <f t="shared" si="8"/>
        <v>C1. Demand Planning</v>
      </c>
      <c r="D18" s="11" t="s">
        <v>91</v>
      </c>
      <c r="E18" s="48" cm="1">
        <f t="array" ref="E18">IFERROR(_xlfn.IFS($B18="Domain",COUNTIFS('C0. KPIs'!$AM$5:$AM$65,$D18,'C0. KPIs'!$AG$5:$AG$65,"&lt;&gt;N/A"),TRUE,COUNTIFS('C0. KPIs'!$AN$5:$AN$65,$D18,'C0. KPIs'!$AG$5:$AG$65,"&lt;&gt;N/A")),0)</f>
        <v>0</v>
      </c>
      <c r="F18" s="48" cm="1">
        <f t="array" aca="1" ref="F18" ca="1">IFERROR(_xlfn.IFS($B18="Domain",COUNTIFS(INDIRECT($AP18),$D18,INDIRECT($AO18),F$8,INDIRECT($AN18),"&lt;&gt;N/A"),TRUE,COUNTIFS(INDIRECT($AQ18),$D18,INDIRECT($AO18),F$8,INDIRECT($AN18),"&lt;&gt;N/A")),"")</f>
        <v>0</v>
      </c>
      <c r="G18" s="48" cm="1">
        <f t="array" aca="1" ref="G18" ca="1">IFERROR(_xlfn.IFS($B18="Domain",COUNTIFS(INDIRECT($AP18),$D18,INDIRECT($AO18),G$8,INDIRECT($AN18),"&lt;&gt;N/A"),TRUE,COUNTIFS(INDIRECT($AQ18),$D18,INDIRECT($AO18),G$8,INDIRECT($AN18),"&lt;&gt;N/A")),"")</f>
        <v>0</v>
      </c>
      <c r="H18" s="48" cm="1">
        <f t="array" aca="1" ref="H18" ca="1">IFERROR(_xlfn.IFS($B18="Domain",COUNTIFS(INDIRECT($AP18),$D18,INDIRECT($AO18),H$8,INDIRECT($AN18),"&lt;&gt;N/A"),TRUE,COUNTIFS(INDIRECT($AQ18),$D18,INDIRECT($AO18),H$8,INDIRECT($AN18),"&lt;&gt;N/A")),"")</f>
        <v>0</v>
      </c>
      <c r="I18" s="48">
        <f t="shared" ca="1" si="3"/>
        <v>0</v>
      </c>
      <c r="J18" s="9" cm="1">
        <f t="array" ref="J18">IFERROR(_xlfn.IFS($B18="Domain",SUMIFS('C0. KPIs'!$M$5:$M$65,'C0. KPIs'!$AM$5:$AM$65,$D18,'C0. KPIs'!$AG$5:$AG$65,"&lt;&gt;N/A"),TRUE,SUMIFS('C0. KPIs'!$M$5:$M$65,'C0. KPIs'!$AN$5:$AN$65,$D18,'C0. KPIs'!$AG$5:$AG$65,"&lt;&gt;N/A")),"")</f>
        <v>0</v>
      </c>
      <c r="K18" s="9" cm="1">
        <f t="array" aca="1" ref="K18" ca="1">IFERROR(_xlfn.IFS($B18="Domain",SUMIFS(INDIRECT($AM18),INDIRECT($AP18),$D18,INDIRECT($AO18),K$8,INDIRECT($AN18),"&lt;&gt;N/A"),TRUE,SUMIFS(INDIRECT($AM18),INDIRECT($AQ18),$D18,INDIRECT($AO18),K$8,INDIRECT($AN18),"&lt;&gt;N/A")),"")</f>
        <v>0</v>
      </c>
      <c r="L18" s="9" cm="1">
        <f t="array" aca="1" ref="L18" ca="1">IFERROR(_xlfn.IFS($B18="Domain",SUMIFS(INDIRECT($AM18),INDIRECT($AP18),$D18,INDIRECT($AO18),L$8,INDIRECT($AN18),"&lt;&gt;N/A"),TRUE,SUMIFS(INDIRECT($AM18),INDIRECT($AQ18),$D18,INDIRECT($AO18),L$8,INDIRECT($AN18),"&lt;&gt;N/A")),"")</f>
        <v>0</v>
      </c>
      <c r="M18" s="9" cm="1">
        <f t="array" aca="1" ref="M18" ca="1">IFERROR(_xlfn.IFS($B18="Domain",SUMIFS(INDIRECT($AM18),INDIRECT($AP18),$D18,INDIRECT($AO18),M$8,INDIRECT($AN18),"&lt;&gt;N/A"),TRUE,SUMIFS(INDIRECT($AM18),INDIRECT($AQ18),$D18,INDIRECT($AO18),M$8,INDIRECT($AN18),"&lt;&gt;N/A")),"")</f>
        <v>0</v>
      </c>
      <c r="N18" s="9">
        <f t="shared" ca="1" si="4"/>
        <v>0</v>
      </c>
      <c r="O18" s="9" cm="1">
        <f t="array" ref="O18">IFERROR(_xlfn.IFS(E18=0,0,$B18="Domain",AVERAGEIFS('C0. KPIs'!$M$5:$M$65,'C0. KPIs'!$AM$5:$AM$65,$D18,'C0. KPIs'!$AG$5:$AG$65,"&lt;&gt;N/A"),TRUE,AVERAGEIFS('C0. KPIs'!$M$5:$M$65,'C0. KPIs'!$AN$5:$AN$65,$D18,'C0. KPIs'!$AG$5:$AG$65,"&lt;&gt;N/A")),"")</f>
        <v>0</v>
      </c>
      <c r="P18" s="9" cm="1">
        <f t="array" aca="1" ref="P18" ca="1">IFERROR(_xlfn.IFS(F18=0,0,$B18="Domain",AVERAGEIFS(INDIRECT($AM18),INDIRECT($AP18),$D18,INDIRECT($AO18),P$8,INDIRECT($AN18),"&lt;&gt;N/A"),TRUE,AVERAGEIFS(INDIRECT($AM18),INDIRECT($AQ18),$D18,INDIRECT($AO18),P$8,INDIRECT($AN18),"&lt;&gt;N/A")),"")</f>
        <v>0</v>
      </c>
      <c r="Q18" s="9" cm="1">
        <f t="array" aca="1" ref="Q18" ca="1">IFERROR(_xlfn.IFS(G18=0,0,$B18="Domain",AVERAGEIFS(INDIRECT($AM18),INDIRECT($AP18),$D18,INDIRECT($AO18),Q$8,INDIRECT($AN18),"&lt;&gt;N/A"),TRUE,AVERAGEIFS(INDIRECT($AM18),INDIRECT($AQ18),$D18,INDIRECT($AO18),Q$8,INDIRECT($AN18),"&lt;&gt;N/A")),"")</f>
        <v>0</v>
      </c>
      <c r="R18" s="9" cm="1">
        <f t="array" aca="1" ref="R18" ca="1">IFERROR(_xlfn.IFS(H18=0,0,$B18="Domain",AVERAGEIFS(INDIRECT($AM18),INDIRECT($AP18),$D18,INDIRECT($AO18),R$8,INDIRECT($AN18),"&lt;&gt;N/A"),TRUE,AVERAGEIFS(INDIRECT($AM18),INDIRECT($AQ18),$D18,INDIRECT($AO18),R$8,INDIRECT($AN18),"&lt;&gt;N/A")),"")</f>
        <v>0</v>
      </c>
      <c r="S18" s="9" t="e">
        <f t="shared" ca="1" si="5"/>
        <v>#DIV/0!</v>
      </c>
      <c r="T18" s="9" cm="1">
        <f t="array" ref="T18">IFERROR(_xlfn.IFS($B18="Domain",SUMIFS('C0. KPIs'!$AG$5:$AG$65,'C0. KPIs'!$AM$5:$AM$65,$D18,'C0. KPIs'!$AG$5:$AG$65,"&lt;&gt;N/A"),TRUE,SUMIFS('C0. KPIs'!$AG$5:$AG$65,'C0. KPIs'!$AN$5:$AN$65,$D18,'C0. KPIs'!$AG$5:$AG$65,"&lt;&gt;N/A")),"")</f>
        <v>0</v>
      </c>
      <c r="U18" s="9" cm="1">
        <f t="array" aca="1" ref="U18" ca="1">IFERROR(_xlfn.IFS($B18="Domain",SUMIFS(INDIRECT($AN18),INDIRECT($AP18),$D18,INDIRECT($AO18),U$8,INDIRECT($AN18),"&lt;&gt;N/A"),TRUE,SUMIFS(INDIRECT($AN18),INDIRECT($AQ18),$D18,INDIRECT($AO18),U$8,INDIRECT($AN18),"&lt;&gt;N/A")),"")</f>
        <v>0</v>
      </c>
      <c r="V18" s="9" cm="1">
        <f t="array" aca="1" ref="V18" ca="1">IFERROR(_xlfn.IFS($B18="Domain",SUMIFS(INDIRECT($AN18),INDIRECT($AP18),$D18,INDIRECT($AO18),V$8,INDIRECT($AN18),"&lt;&gt;N/A"),TRUE,SUMIFS(INDIRECT($AN18),INDIRECT($AQ18),$D18,INDIRECT($AO18),V$8,INDIRECT($AN18),"&lt;&gt;N/A")),"")</f>
        <v>0</v>
      </c>
      <c r="W18" s="9" cm="1">
        <f t="array" aca="1" ref="W18" ca="1">IFERROR(_xlfn.IFS($B18="Domain",SUMIFS(INDIRECT($AN18),INDIRECT($AP18),$D18,INDIRECT($AO18),W$8,INDIRECT($AN18),"&lt;&gt;N/A"),TRUE,SUMIFS(INDIRECT($AN18),INDIRECT($AQ18),$D18,INDIRECT($AO18),W$8,INDIRECT($AN18),"&lt;&gt;N/A")),"")</f>
        <v>0</v>
      </c>
      <c r="X18" s="9">
        <f t="shared" ca="1" si="2"/>
        <v>0</v>
      </c>
      <c r="Y18" s="9" cm="1">
        <f t="array" ref="Y18">IFERROR(_xlfn.IFS(E18=0,0,$B18="Domain",AVERAGEIFS('C0. KPIs'!$AG$5:$AG$65,'C0. KPIs'!$AM$5:$AM$65,$D18,'C0. KPIs'!$AG$5:$AG$65,"&lt;&gt;N/A"),TRUE,AVERAGEIFS('C0. KPIs'!$AG$5:$AG$65,'C0. KPIs'!$AN$5:$AN$65,$D18,'C0. KPIs'!$AG$5:$AG$65,"&lt;&gt;N/A")),"")</f>
        <v>0</v>
      </c>
      <c r="Z18" s="9" cm="1">
        <f t="array" aca="1" ref="Z18" ca="1">IFERROR(_xlfn.IFS(F18=0,0,$B18="Domain",AVERAGEIFS(INDIRECT($AN18),INDIRECT($AP18),$D18,INDIRECT($AO18),Z$8,INDIRECT($AN18),"&lt;&gt;N/A"),TRUE,AVERAGEIFS(INDIRECT($AN18),INDIRECT($AQ18),$D18,INDIRECT($AO18),Z$8,INDIRECT($AN18),"&lt;&gt;N/A")),"")</f>
        <v>0</v>
      </c>
      <c r="AA18" s="9" cm="1">
        <f t="array" aca="1" ref="AA18" ca="1">IFERROR(_xlfn.IFS(G18=0,0,$B18="Domain",AVERAGEIFS(INDIRECT($AN18),INDIRECT($AP18),$D18,INDIRECT($AO18),AA$8,INDIRECT($AN18),"&lt;&gt;N/A"),TRUE,AVERAGEIFS(INDIRECT($AN18),INDIRECT($AQ18),$D18,INDIRECT($AO18),AA$8,INDIRECT($AN18),"&lt;&gt;N/A")),"")</f>
        <v>0</v>
      </c>
      <c r="AB18" s="9" cm="1">
        <f t="array" aca="1" ref="AB18" ca="1">IFERROR(_xlfn.IFS(H18=0,0,$B18="Domain",AVERAGEIFS(INDIRECT($AN18),INDIRECT($AP18),$D18,INDIRECT($AO18),AB$8,INDIRECT($AN18),"&lt;&gt;N/A"),TRUE,AVERAGEIFS(INDIRECT($AN18),INDIRECT($AQ18),$D18,INDIRECT($AO18),AB$8,INDIRECT($AN18),"&lt;&gt;N/A")),"")</f>
        <v>0</v>
      </c>
      <c r="AC18" s="9" t="e">
        <f t="shared" ca="1" si="6"/>
        <v>#DIV/0!</v>
      </c>
      <c r="AD18" s="9" cm="1">
        <f t="array" ref="AD18">IFERROR(_xlfn.IFS(E18=0,0,TRUE,T18/J18),"")</f>
        <v>0</v>
      </c>
      <c r="AE18" s="9" cm="1">
        <f t="array" aca="1" ref="AE18" ca="1">IFERROR(_xlfn.IFS(F18=0,0,TRUE,U18/K18),"")</f>
        <v>0</v>
      </c>
      <c r="AF18" s="9" cm="1">
        <f t="array" aca="1" ref="AF18" ca="1">IFERROR(_xlfn.IFS(G18=0,0,TRUE,V18/L18),"")</f>
        <v>0</v>
      </c>
      <c r="AG18" s="9" cm="1">
        <f t="array" aca="1" ref="AG18" ca="1">IFERROR(_xlfn.IFS(H18=0,0,TRUE,W18/M18),"")</f>
        <v>0</v>
      </c>
      <c r="AH18" s="9" cm="1">
        <f t="array" aca="1" ref="AH18" ca="1">IFERROR(_xlfn.IFS(I18=0,0,TRUE,X18/N18),"")</f>
        <v>0</v>
      </c>
      <c r="AI18" s="10"/>
      <c r="AJ18" s="10" t="str">
        <f t="shared" si="9"/>
        <v>1. Demand Planning</v>
      </c>
      <c r="AK18" s="10" t="str">
        <f>LEFT(INDEX($AK$10:$AK$16,MATCH(B18,$AL$10:$AL$16,0)),2)&amp;COUNTIFS($B$17:B18,B18)&amp;" "&amp;AL18</f>
        <v>1.2 Collaborative Planning across Business Units</v>
      </c>
      <c r="AL18" s="10" t="str">
        <f t="shared" si="7"/>
        <v>Collaborative Planning across Business Units</v>
      </c>
      <c r="AM18" s="10" t="str">
        <f t="shared" si="10"/>
        <v>'C1. Demand Planning'!$S$5:$S$40</v>
      </c>
      <c r="AN18" s="10" t="str">
        <f t="shared" si="10"/>
        <v>'C1. Demand Planning'!$AB$5:$AB$40</v>
      </c>
      <c r="AO18" s="10" t="str">
        <f t="shared" si="10"/>
        <v>'C1. Demand Planning'!$AC$5:$AC$40</v>
      </c>
      <c r="AP18" s="10" t="str">
        <f t="shared" si="10"/>
        <v>'C1. Demand Planning'!$AE$5:$AE$40</v>
      </c>
      <c r="AQ18" s="10" t="str">
        <f t="shared" si="10"/>
        <v>'C1. Demand Planning'!$AF$5:$AF$40</v>
      </c>
    </row>
    <row r="19" spans="2:43" ht="15" customHeight="1" x14ac:dyDescent="0.25">
      <c r="B19" s="47" t="s">
        <v>269</v>
      </c>
      <c r="C19" s="11" t="str">
        <f t="shared" si="8"/>
        <v>C1. Demand Planning</v>
      </c>
      <c r="D19" s="11" t="s">
        <v>96</v>
      </c>
      <c r="E19" s="48" cm="1">
        <f t="array" ref="E19">IFERROR(_xlfn.IFS($B19="Domain",COUNTIFS('C0. KPIs'!$AM$5:$AM$65,$D19,'C0. KPIs'!$AG$5:$AG$65,"&lt;&gt;N/A"),TRUE,COUNTIFS('C0. KPIs'!$AN$5:$AN$65,$D19,'C0. KPIs'!$AG$5:$AG$65,"&lt;&gt;N/A")),0)</f>
        <v>3</v>
      </c>
      <c r="F19" s="48" cm="1">
        <f t="array" aca="1" ref="F19" ca="1">IFERROR(_xlfn.IFS($B19="Domain",COUNTIFS(INDIRECT($AP19),$D19,INDIRECT($AO19),F$8,INDIRECT($AN19),"&lt;&gt;N/A"),TRUE,COUNTIFS(INDIRECT($AQ19),$D19,INDIRECT($AO19),F$8,INDIRECT($AN19),"&lt;&gt;N/A")),"")</f>
        <v>0</v>
      </c>
      <c r="G19" s="48" cm="1">
        <f t="array" aca="1" ref="G19" ca="1">IFERROR(_xlfn.IFS($B19="Domain",COUNTIFS(INDIRECT($AP19),$D19,INDIRECT($AO19),G$8,INDIRECT($AN19),"&lt;&gt;N/A"),TRUE,COUNTIFS(INDIRECT($AQ19),$D19,INDIRECT($AO19),G$8,INDIRECT($AN19),"&lt;&gt;N/A")),"")</f>
        <v>0</v>
      </c>
      <c r="H19" s="48" cm="1">
        <f t="array" aca="1" ref="H19" ca="1">IFERROR(_xlfn.IFS($B19="Domain",COUNTIFS(INDIRECT($AP19),$D19,INDIRECT($AO19),H$8,INDIRECT($AN19),"&lt;&gt;N/A"),TRUE,COUNTIFS(INDIRECT($AQ19),$D19,INDIRECT($AO19),H$8,INDIRECT($AN19),"&lt;&gt;N/A")),"")</f>
        <v>0</v>
      </c>
      <c r="I19" s="48">
        <f t="shared" ca="1" si="3"/>
        <v>3</v>
      </c>
      <c r="J19" s="9" cm="1">
        <f t="array" ref="J19">IFERROR(_xlfn.IFS($B19="Domain",SUMIFS('C0. KPIs'!$M$5:$M$65,'C0. KPIs'!$AM$5:$AM$65,$D19,'C0. KPIs'!$AG$5:$AG$65,"&lt;&gt;N/A"),TRUE,SUMIFS('C0. KPIs'!$M$5:$M$65,'C0. KPIs'!$AN$5:$AN$65,$D19,'C0. KPIs'!$AG$5:$AG$65,"&lt;&gt;N/A")),"")</f>
        <v>1.6</v>
      </c>
      <c r="K19" s="9" cm="1">
        <f t="array" aca="1" ref="K19" ca="1">IFERROR(_xlfn.IFS($B19="Domain",SUMIFS(INDIRECT($AM19),INDIRECT($AP19),$D19,INDIRECT($AO19),K$8,INDIRECT($AN19),"&lt;&gt;N/A"),TRUE,SUMIFS(INDIRECT($AM19),INDIRECT($AQ19),$D19,INDIRECT($AO19),K$8,INDIRECT($AN19),"&lt;&gt;N/A")),"")</f>
        <v>0</v>
      </c>
      <c r="L19" s="9" cm="1">
        <f t="array" aca="1" ref="L19" ca="1">IFERROR(_xlfn.IFS($B19="Domain",SUMIFS(INDIRECT($AM19),INDIRECT($AP19),$D19,INDIRECT($AO19),L$8,INDIRECT($AN19),"&lt;&gt;N/A"),TRUE,SUMIFS(INDIRECT($AM19),INDIRECT($AQ19),$D19,INDIRECT($AO19),L$8,INDIRECT($AN19),"&lt;&gt;N/A")),"")</f>
        <v>0</v>
      </c>
      <c r="M19" s="9" cm="1">
        <f t="array" aca="1" ref="M19" ca="1">IFERROR(_xlfn.IFS($B19="Domain",SUMIFS(INDIRECT($AM19),INDIRECT($AP19),$D19,INDIRECT($AO19),M$8,INDIRECT($AN19),"&lt;&gt;N/A"),TRUE,SUMIFS(INDIRECT($AM19),INDIRECT($AQ19),$D19,INDIRECT($AO19),M$8,INDIRECT($AN19),"&lt;&gt;N/A")),"")</f>
        <v>0</v>
      </c>
      <c r="N19" s="9">
        <f t="shared" ca="1" si="4"/>
        <v>1.6</v>
      </c>
      <c r="O19" s="9" cm="1">
        <f t="array" ref="O19">IFERROR(_xlfn.IFS(E19=0,0,$B19="Domain",AVERAGEIFS('C0. KPIs'!$M$5:$M$65,'C0. KPIs'!$AM$5:$AM$65,$D19,'C0. KPIs'!$AG$5:$AG$65,"&lt;&gt;N/A"),TRUE,AVERAGEIFS('C0. KPIs'!$M$5:$M$65,'C0. KPIs'!$AN$5:$AN$65,$D19,'C0. KPIs'!$AG$5:$AG$65,"&lt;&gt;N/A")),"")</f>
        <v>0.53333333333333333</v>
      </c>
      <c r="P19" s="9" cm="1">
        <f t="array" aca="1" ref="P19" ca="1">IFERROR(_xlfn.IFS(F19=0,0,$B19="Domain",AVERAGEIFS(INDIRECT($AM19),INDIRECT($AP19),$D19,INDIRECT($AO19),P$8,INDIRECT($AN19),"&lt;&gt;N/A"),TRUE,AVERAGEIFS(INDIRECT($AM19),INDIRECT($AQ19),$D19,INDIRECT($AO19),P$8,INDIRECT($AN19),"&lt;&gt;N/A")),"")</f>
        <v>0</v>
      </c>
      <c r="Q19" s="9" cm="1">
        <f t="array" aca="1" ref="Q19" ca="1">IFERROR(_xlfn.IFS(G19=0,0,$B19="Domain",AVERAGEIFS(INDIRECT($AM19),INDIRECT($AP19),$D19,INDIRECT($AO19),Q$8,INDIRECT($AN19),"&lt;&gt;N/A"),TRUE,AVERAGEIFS(INDIRECT($AM19),INDIRECT($AQ19),$D19,INDIRECT($AO19),Q$8,INDIRECT($AN19),"&lt;&gt;N/A")),"")</f>
        <v>0</v>
      </c>
      <c r="R19" s="9" cm="1">
        <f t="array" aca="1" ref="R19" ca="1">IFERROR(_xlfn.IFS(H19=0,0,$B19="Domain",AVERAGEIFS(INDIRECT($AM19),INDIRECT($AP19),$D19,INDIRECT($AO19),R$8,INDIRECT($AN19),"&lt;&gt;N/A"),TRUE,AVERAGEIFS(INDIRECT($AM19),INDIRECT($AQ19),$D19,INDIRECT($AO19),R$8,INDIRECT($AN19),"&lt;&gt;N/A")),"")</f>
        <v>0</v>
      </c>
      <c r="S19" s="9">
        <f t="shared" ca="1" si="5"/>
        <v>0.53333333333333333</v>
      </c>
      <c r="T19" s="9" cm="1">
        <f t="array" ref="T19">IFERROR(_xlfn.IFS($B19="Domain",SUMIFS('C0. KPIs'!$AG$5:$AG$65,'C0. KPIs'!$AM$5:$AM$65,$D19,'C0. KPIs'!$AG$5:$AG$65,"&lt;&gt;N/A"),TRUE,SUMIFS('C0. KPIs'!$AG$5:$AG$65,'C0. KPIs'!$AN$5:$AN$65,$D19,'C0. KPIs'!$AG$5:$AG$65,"&lt;&gt;N/A")),"")</f>
        <v>0</v>
      </c>
      <c r="U19" s="9" cm="1">
        <f t="array" aca="1" ref="U19" ca="1">IFERROR(_xlfn.IFS($B19="Domain",SUMIFS(INDIRECT($AN19),INDIRECT($AP19),$D19,INDIRECT($AO19),U$8,INDIRECT($AN19),"&lt;&gt;N/A"),TRUE,SUMIFS(INDIRECT($AN19),INDIRECT($AQ19),$D19,INDIRECT($AO19),U$8,INDIRECT($AN19),"&lt;&gt;N/A")),"")</f>
        <v>0</v>
      </c>
      <c r="V19" s="9" cm="1">
        <f t="array" aca="1" ref="V19" ca="1">IFERROR(_xlfn.IFS($B19="Domain",SUMIFS(INDIRECT($AN19),INDIRECT($AP19),$D19,INDIRECT($AO19),V$8,INDIRECT($AN19),"&lt;&gt;N/A"),TRUE,SUMIFS(INDIRECT($AN19),INDIRECT($AQ19),$D19,INDIRECT($AO19),V$8,INDIRECT($AN19),"&lt;&gt;N/A")),"")</f>
        <v>0</v>
      </c>
      <c r="W19" s="9" cm="1">
        <f t="array" aca="1" ref="W19" ca="1">IFERROR(_xlfn.IFS($B19="Domain",SUMIFS(INDIRECT($AN19),INDIRECT($AP19),$D19,INDIRECT($AO19),W$8,INDIRECT($AN19),"&lt;&gt;N/A"),TRUE,SUMIFS(INDIRECT($AN19),INDIRECT($AQ19),$D19,INDIRECT($AO19),W$8,INDIRECT($AN19),"&lt;&gt;N/A")),"")</f>
        <v>0</v>
      </c>
      <c r="X19" s="9">
        <f t="shared" ca="1" si="2"/>
        <v>0</v>
      </c>
      <c r="Y19" s="9" cm="1">
        <f t="array" ref="Y19">IFERROR(_xlfn.IFS(E19=0,0,$B19="Domain",AVERAGEIFS('C0. KPIs'!$AG$5:$AG$65,'C0. KPIs'!$AM$5:$AM$65,$D19,'C0. KPIs'!$AG$5:$AG$65,"&lt;&gt;N/A"),TRUE,AVERAGEIFS('C0. KPIs'!$AG$5:$AG$65,'C0. KPIs'!$AN$5:$AN$65,$D19,'C0. KPIs'!$AG$5:$AG$65,"&lt;&gt;N/A")),"")</f>
        <v>0</v>
      </c>
      <c r="Z19" s="9" cm="1">
        <f t="array" aca="1" ref="Z19" ca="1">IFERROR(_xlfn.IFS(F19=0,0,$B19="Domain",AVERAGEIFS(INDIRECT($AN19),INDIRECT($AP19),$D19,INDIRECT($AO19),Z$8,INDIRECT($AN19),"&lt;&gt;N/A"),TRUE,AVERAGEIFS(INDIRECT($AN19),INDIRECT($AQ19),$D19,INDIRECT($AO19),Z$8,INDIRECT($AN19),"&lt;&gt;N/A")),"")</f>
        <v>0</v>
      </c>
      <c r="AA19" s="9" cm="1">
        <f t="array" aca="1" ref="AA19" ca="1">IFERROR(_xlfn.IFS(G19=0,0,$B19="Domain",AVERAGEIFS(INDIRECT($AN19),INDIRECT($AP19),$D19,INDIRECT($AO19),AA$8,INDIRECT($AN19),"&lt;&gt;N/A"),TRUE,AVERAGEIFS(INDIRECT($AN19),INDIRECT($AQ19),$D19,INDIRECT($AO19),AA$8,INDIRECT($AN19),"&lt;&gt;N/A")),"")</f>
        <v>0</v>
      </c>
      <c r="AB19" s="9" cm="1">
        <f t="array" aca="1" ref="AB19" ca="1">IFERROR(_xlfn.IFS(H19=0,0,$B19="Domain",AVERAGEIFS(INDIRECT($AN19),INDIRECT($AP19),$D19,INDIRECT($AO19),AB$8,INDIRECT($AN19),"&lt;&gt;N/A"),TRUE,AVERAGEIFS(INDIRECT($AN19),INDIRECT($AQ19),$D19,INDIRECT($AO19),AB$8,INDIRECT($AN19),"&lt;&gt;N/A")),"")</f>
        <v>0</v>
      </c>
      <c r="AC19" s="9">
        <f t="shared" ca="1" si="6"/>
        <v>0</v>
      </c>
      <c r="AD19" s="9" cm="1">
        <f t="array" ref="AD19">IFERROR(_xlfn.IFS(E19=0,0,TRUE,T19/J19),"")</f>
        <v>0</v>
      </c>
      <c r="AE19" s="9" cm="1">
        <f t="array" aca="1" ref="AE19" ca="1">IFERROR(_xlfn.IFS(F19=0,0,TRUE,U19/K19),"")</f>
        <v>0</v>
      </c>
      <c r="AF19" s="9" cm="1">
        <f t="array" aca="1" ref="AF19" ca="1">IFERROR(_xlfn.IFS(G19=0,0,TRUE,V19/L19),"")</f>
        <v>0</v>
      </c>
      <c r="AG19" s="9" cm="1">
        <f t="array" aca="1" ref="AG19" ca="1">IFERROR(_xlfn.IFS(H19=0,0,TRUE,W19/M19),"")</f>
        <v>0</v>
      </c>
      <c r="AH19" s="9" cm="1">
        <f t="array" aca="1" ref="AH19" ca="1">IFERROR(_xlfn.IFS(I19=0,0,TRUE,X19/N19),"")</f>
        <v>0</v>
      </c>
      <c r="AI19" s="10"/>
      <c r="AJ19" s="10" t="str">
        <f t="shared" si="9"/>
        <v>1. Demand Planning</v>
      </c>
      <c r="AK19" s="10" t="str">
        <f>LEFT(INDEX($AK$10:$AK$16,MATCH(B19,$AL$10:$AL$16,0)),2)&amp;COUNTIFS($B$17:B19,B19)&amp;" "&amp;AL19</f>
        <v>1.3 Demand Agility</v>
      </c>
      <c r="AL19" s="10" t="str">
        <f t="shared" si="7"/>
        <v>Demand Agility</v>
      </c>
      <c r="AM19" s="10" t="str">
        <f t="shared" si="10"/>
        <v>'C1. Demand Planning'!$S$5:$S$40</v>
      </c>
      <c r="AN19" s="10" t="str">
        <f t="shared" si="10"/>
        <v>'C1. Demand Planning'!$AB$5:$AB$40</v>
      </c>
      <c r="AO19" s="10" t="str">
        <f t="shared" si="10"/>
        <v>'C1. Demand Planning'!$AC$5:$AC$40</v>
      </c>
      <c r="AP19" s="10" t="str">
        <f t="shared" si="10"/>
        <v>'C1. Demand Planning'!$AE$5:$AE$40</v>
      </c>
      <c r="AQ19" s="10" t="str">
        <f t="shared" si="10"/>
        <v>'C1. Demand Planning'!$AF$5:$AF$40</v>
      </c>
    </row>
    <row r="20" spans="2:43" ht="15" customHeight="1" x14ac:dyDescent="0.25">
      <c r="B20" s="47" t="s">
        <v>269</v>
      </c>
      <c r="C20" s="11" t="str">
        <f t="shared" si="8"/>
        <v>C1. Demand Planning</v>
      </c>
      <c r="D20" s="11" t="s">
        <v>101</v>
      </c>
      <c r="E20" s="48" cm="1">
        <f t="array" ref="E20">IFERROR(_xlfn.IFS($B20="Domain",COUNTIFS('C0. KPIs'!$AM$5:$AM$65,$D20,'C0. KPIs'!$AG$5:$AG$65,"&lt;&gt;N/A"),TRUE,COUNTIFS('C0. KPIs'!$AN$5:$AN$65,$D20,'C0. KPIs'!$AG$5:$AG$65,"&lt;&gt;N/A")),0)</f>
        <v>1</v>
      </c>
      <c r="F20" s="48" cm="1">
        <f t="array" aca="1" ref="F20" ca="1">IFERROR(_xlfn.IFS($B20="Domain",COUNTIFS(INDIRECT($AP20),$D20,INDIRECT($AO20),F$8,INDIRECT($AN20),"&lt;&gt;N/A"),TRUE,COUNTIFS(INDIRECT($AQ20),$D20,INDIRECT($AO20),F$8,INDIRECT($AN20),"&lt;&gt;N/A")),"")</f>
        <v>0</v>
      </c>
      <c r="G20" s="48" cm="1">
        <f t="array" aca="1" ref="G20" ca="1">IFERROR(_xlfn.IFS($B20="Domain",COUNTIFS(INDIRECT($AP20),$D20,INDIRECT($AO20),G$8,INDIRECT($AN20),"&lt;&gt;N/A"),TRUE,COUNTIFS(INDIRECT($AQ20),$D20,INDIRECT($AO20),G$8,INDIRECT($AN20),"&lt;&gt;N/A")),"")</f>
        <v>0</v>
      </c>
      <c r="H20" s="48" cm="1">
        <f t="array" aca="1" ref="H20" ca="1">IFERROR(_xlfn.IFS($B20="Domain",COUNTIFS(INDIRECT($AP20),$D20,INDIRECT($AO20),H$8,INDIRECT($AN20),"&lt;&gt;N/A"),TRUE,COUNTIFS(INDIRECT($AQ20),$D20,INDIRECT($AO20),H$8,INDIRECT($AN20),"&lt;&gt;N/A")),"")</f>
        <v>0</v>
      </c>
      <c r="I20" s="48">
        <f t="shared" ca="1" si="3"/>
        <v>1</v>
      </c>
      <c r="J20" s="9" cm="1">
        <f t="array" ref="J20">IFERROR(_xlfn.IFS($B20="Domain",SUMIFS('C0. KPIs'!$M$5:$M$65,'C0. KPIs'!$AM$5:$AM$65,$D20,'C0. KPIs'!$AG$5:$AG$65,"&lt;&gt;N/A"),TRUE,SUMIFS('C0. KPIs'!$M$5:$M$65,'C0. KPIs'!$AN$5:$AN$65,$D20,'C0. KPIs'!$AG$5:$AG$65,"&lt;&gt;N/A")),"")</f>
        <v>0.2</v>
      </c>
      <c r="K20" s="9" cm="1">
        <f t="array" aca="1" ref="K20" ca="1">IFERROR(_xlfn.IFS($B20="Domain",SUMIFS(INDIRECT($AM20),INDIRECT($AP20),$D20,INDIRECT($AO20),K$8,INDIRECT($AN20),"&lt;&gt;N/A"),TRUE,SUMIFS(INDIRECT($AM20),INDIRECT($AQ20),$D20,INDIRECT($AO20),K$8,INDIRECT($AN20),"&lt;&gt;N/A")),"")</f>
        <v>0</v>
      </c>
      <c r="L20" s="9" cm="1">
        <f t="array" aca="1" ref="L20" ca="1">IFERROR(_xlfn.IFS($B20="Domain",SUMIFS(INDIRECT($AM20),INDIRECT($AP20),$D20,INDIRECT($AO20),L$8,INDIRECT($AN20),"&lt;&gt;N/A"),TRUE,SUMIFS(INDIRECT($AM20),INDIRECT($AQ20),$D20,INDIRECT($AO20),L$8,INDIRECT($AN20),"&lt;&gt;N/A")),"")</f>
        <v>0</v>
      </c>
      <c r="M20" s="9" cm="1">
        <f t="array" aca="1" ref="M20" ca="1">IFERROR(_xlfn.IFS($B20="Domain",SUMIFS(INDIRECT($AM20),INDIRECT($AP20),$D20,INDIRECT($AO20),M$8,INDIRECT($AN20),"&lt;&gt;N/A"),TRUE,SUMIFS(INDIRECT($AM20),INDIRECT($AQ20),$D20,INDIRECT($AO20),M$8,INDIRECT($AN20),"&lt;&gt;N/A")),"")</f>
        <v>0</v>
      </c>
      <c r="N20" s="9">
        <f t="shared" ca="1" si="4"/>
        <v>0.2</v>
      </c>
      <c r="O20" s="9" cm="1">
        <f t="array" ref="O20">IFERROR(_xlfn.IFS(E20=0,0,$B20="Domain",AVERAGEIFS('C0. KPIs'!$M$5:$M$65,'C0. KPIs'!$AM$5:$AM$65,$D20,'C0. KPIs'!$AG$5:$AG$65,"&lt;&gt;N/A"),TRUE,AVERAGEIFS('C0. KPIs'!$M$5:$M$65,'C0. KPIs'!$AN$5:$AN$65,$D20,'C0. KPIs'!$AG$5:$AG$65,"&lt;&gt;N/A")),"")</f>
        <v>0.2</v>
      </c>
      <c r="P20" s="9" cm="1">
        <f t="array" aca="1" ref="P20" ca="1">IFERROR(_xlfn.IFS(F20=0,0,$B20="Domain",AVERAGEIFS(INDIRECT($AM20),INDIRECT($AP20),$D20,INDIRECT($AO20),P$8,INDIRECT($AN20),"&lt;&gt;N/A"),TRUE,AVERAGEIFS(INDIRECT($AM20),INDIRECT($AQ20),$D20,INDIRECT($AO20),P$8,INDIRECT($AN20),"&lt;&gt;N/A")),"")</f>
        <v>0</v>
      </c>
      <c r="Q20" s="9" cm="1">
        <f t="array" aca="1" ref="Q20" ca="1">IFERROR(_xlfn.IFS(G20=0,0,$B20="Domain",AVERAGEIFS(INDIRECT($AM20),INDIRECT($AP20),$D20,INDIRECT($AO20),Q$8,INDIRECT($AN20),"&lt;&gt;N/A"),TRUE,AVERAGEIFS(INDIRECT($AM20),INDIRECT($AQ20),$D20,INDIRECT($AO20),Q$8,INDIRECT($AN20),"&lt;&gt;N/A")),"")</f>
        <v>0</v>
      </c>
      <c r="R20" s="9" cm="1">
        <f t="array" aca="1" ref="R20" ca="1">IFERROR(_xlfn.IFS(H20=0,0,$B20="Domain",AVERAGEIFS(INDIRECT($AM20),INDIRECT($AP20),$D20,INDIRECT($AO20),R$8,INDIRECT($AN20),"&lt;&gt;N/A"),TRUE,AVERAGEIFS(INDIRECT($AM20),INDIRECT($AQ20),$D20,INDIRECT($AO20),R$8,INDIRECT($AN20),"&lt;&gt;N/A")),"")</f>
        <v>0</v>
      </c>
      <c r="S20" s="9">
        <f t="shared" ca="1" si="5"/>
        <v>0.2</v>
      </c>
      <c r="T20" s="9" cm="1">
        <f t="array" ref="T20">IFERROR(_xlfn.IFS($B20="Domain",SUMIFS('C0. KPIs'!$AG$5:$AG$65,'C0. KPIs'!$AM$5:$AM$65,$D20,'C0. KPIs'!$AG$5:$AG$65,"&lt;&gt;N/A"),TRUE,SUMIFS('C0. KPIs'!$AG$5:$AG$65,'C0. KPIs'!$AN$5:$AN$65,$D20,'C0. KPIs'!$AG$5:$AG$65,"&lt;&gt;N/A")),"")</f>
        <v>0</v>
      </c>
      <c r="U20" s="9" cm="1">
        <f t="array" aca="1" ref="U20" ca="1">IFERROR(_xlfn.IFS($B20="Domain",SUMIFS(INDIRECT($AN20),INDIRECT($AP20),$D20,INDIRECT($AO20),U$8,INDIRECT($AN20),"&lt;&gt;N/A"),TRUE,SUMIFS(INDIRECT($AN20),INDIRECT($AQ20),$D20,INDIRECT($AO20),U$8,INDIRECT($AN20),"&lt;&gt;N/A")),"")</f>
        <v>0</v>
      </c>
      <c r="V20" s="9" cm="1">
        <f t="array" aca="1" ref="V20" ca="1">IFERROR(_xlfn.IFS($B20="Domain",SUMIFS(INDIRECT($AN20),INDIRECT($AP20),$D20,INDIRECT($AO20),V$8,INDIRECT($AN20),"&lt;&gt;N/A"),TRUE,SUMIFS(INDIRECT($AN20),INDIRECT($AQ20),$D20,INDIRECT($AO20),V$8,INDIRECT($AN20),"&lt;&gt;N/A")),"")</f>
        <v>0</v>
      </c>
      <c r="W20" s="9" cm="1">
        <f t="array" aca="1" ref="W20" ca="1">IFERROR(_xlfn.IFS($B20="Domain",SUMIFS(INDIRECT($AN20),INDIRECT($AP20),$D20,INDIRECT($AO20),W$8,INDIRECT($AN20),"&lt;&gt;N/A"),TRUE,SUMIFS(INDIRECT($AN20),INDIRECT($AQ20),$D20,INDIRECT($AO20),W$8,INDIRECT($AN20),"&lt;&gt;N/A")),"")</f>
        <v>0</v>
      </c>
      <c r="X20" s="9">
        <f t="shared" ca="1" si="2"/>
        <v>0</v>
      </c>
      <c r="Y20" s="9" cm="1">
        <f t="array" ref="Y20">IFERROR(_xlfn.IFS(E20=0,0,$B20="Domain",AVERAGEIFS('C0. KPIs'!$AG$5:$AG$65,'C0. KPIs'!$AM$5:$AM$65,$D20,'C0. KPIs'!$AG$5:$AG$65,"&lt;&gt;N/A"),TRUE,AVERAGEIFS('C0. KPIs'!$AG$5:$AG$65,'C0. KPIs'!$AN$5:$AN$65,$D20,'C0. KPIs'!$AG$5:$AG$65,"&lt;&gt;N/A")),"")</f>
        <v>0</v>
      </c>
      <c r="Z20" s="9" cm="1">
        <f t="array" aca="1" ref="Z20" ca="1">IFERROR(_xlfn.IFS(F20=0,0,$B20="Domain",AVERAGEIFS(INDIRECT($AN20),INDIRECT($AP20),$D20,INDIRECT($AO20),Z$8,INDIRECT($AN20),"&lt;&gt;N/A"),TRUE,AVERAGEIFS(INDIRECT($AN20),INDIRECT($AQ20),$D20,INDIRECT($AO20),Z$8,INDIRECT($AN20),"&lt;&gt;N/A")),"")</f>
        <v>0</v>
      </c>
      <c r="AA20" s="9" cm="1">
        <f t="array" aca="1" ref="AA20" ca="1">IFERROR(_xlfn.IFS(G20=0,0,$B20="Domain",AVERAGEIFS(INDIRECT($AN20),INDIRECT($AP20),$D20,INDIRECT($AO20),AA$8,INDIRECT($AN20),"&lt;&gt;N/A"),TRUE,AVERAGEIFS(INDIRECT($AN20),INDIRECT($AQ20),$D20,INDIRECT($AO20),AA$8,INDIRECT($AN20),"&lt;&gt;N/A")),"")</f>
        <v>0</v>
      </c>
      <c r="AB20" s="9" cm="1">
        <f t="array" aca="1" ref="AB20" ca="1">IFERROR(_xlfn.IFS(H20=0,0,$B20="Domain",AVERAGEIFS(INDIRECT($AN20),INDIRECT($AP20),$D20,INDIRECT($AO20),AB$8,INDIRECT($AN20),"&lt;&gt;N/A"),TRUE,AVERAGEIFS(INDIRECT($AN20),INDIRECT($AQ20),$D20,INDIRECT($AO20),AB$8,INDIRECT($AN20),"&lt;&gt;N/A")),"")</f>
        <v>0</v>
      </c>
      <c r="AC20" s="9">
        <f t="shared" ca="1" si="6"/>
        <v>0</v>
      </c>
      <c r="AD20" s="9" cm="1">
        <f t="array" ref="AD20">IFERROR(_xlfn.IFS(E20=0,0,TRUE,T20/J20),"")</f>
        <v>0</v>
      </c>
      <c r="AE20" s="9" cm="1">
        <f t="array" aca="1" ref="AE20" ca="1">IFERROR(_xlfn.IFS(F20=0,0,TRUE,U20/K20),"")</f>
        <v>0</v>
      </c>
      <c r="AF20" s="9" cm="1">
        <f t="array" aca="1" ref="AF20" ca="1">IFERROR(_xlfn.IFS(G20=0,0,TRUE,V20/L20),"")</f>
        <v>0</v>
      </c>
      <c r="AG20" s="9" cm="1">
        <f t="array" aca="1" ref="AG20" ca="1">IFERROR(_xlfn.IFS(H20=0,0,TRUE,W20/M20),"")</f>
        <v>0</v>
      </c>
      <c r="AH20" s="9" cm="1">
        <f t="array" aca="1" ref="AH20" ca="1">IFERROR(_xlfn.IFS(I20=0,0,TRUE,X20/N20),"")</f>
        <v>0</v>
      </c>
      <c r="AI20" s="10"/>
      <c r="AJ20" s="10" t="str">
        <f t="shared" si="9"/>
        <v>1. Demand Planning</v>
      </c>
      <c r="AK20" s="10" t="str">
        <f>LEFT(INDEX($AK$10:$AK$16,MATCH(B20,$AL$10:$AL$16,0)),2)&amp;COUNTIFS($B$17:B20,B20)&amp;" "&amp;AL20</f>
        <v>1.4 Channel Strength</v>
      </c>
      <c r="AL20" s="10" t="str">
        <f t="shared" si="7"/>
        <v>Channel Strength</v>
      </c>
      <c r="AM20" s="10" t="str">
        <f t="shared" si="10"/>
        <v>'C1. Demand Planning'!$S$5:$S$40</v>
      </c>
      <c r="AN20" s="10" t="str">
        <f t="shared" si="10"/>
        <v>'C1. Demand Planning'!$AB$5:$AB$40</v>
      </c>
      <c r="AO20" s="10" t="str">
        <f t="shared" si="10"/>
        <v>'C1. Demand Planning'!$AC$5:$AC$40</v>
      </c>
      <c r="AP20" s="10" t="str">
        <f t="shared" si="10"/>
        <v>'C1. Demand Planning'!$AE$5:$AE$40</v>
      </c>
      <c r="AQ20" s="10" t="str">
        <f t="shared" si="10"/>
        <v>'C1. Demand Planning'!$AF$5:$AF$40</v>
      </c>
    </row>
    <row r="21" spans="2:43" ht="15" customHeight="1" x14ac:dyDescent="0.25">
      <c r="B21" s="47" t="s">
        <v>283</v>
      </c>
      <c r="C21" s="11" t="str">
        <f t="shared" si="8"/>
        <v>C2. Inventory Management</v>
      </c>
      <c r="D21" s="11" t="s">
        <v>106</v>
      </c>
      <c r="E21" s="48" cm="1">
        <f t="array" ref="E21">IFERROR(_xlfn.IFS($B21="Domain",COUNTIFS('C0. KPIs'!$AM$5:$AM$65,$D21,'C0. KPIs'!$AG$5:$AG$65,"&lt;&gt;N/A"),TRUE,COUNTIFS('C0. KPIs'!$AN$5:$AN$65,$D21,'C0. KPIs'!$AG$5:$AG$65,"&lt;&gt;N/A")),0)</f>
        <v>7</v>
      </c>
      <c r="F21" s="48" cm="1">
        <f t="array" aca="1" ref="F21" ca="1">IFERROR(_xlfn.IFS($B21="Domain",COUNTIFS(INDIRECT($AP21),$D21,INDIRECT($AO21),F$8,INDIRECT($AN21),"&lt;&gt;N/A"),TRUE,COUNTIFS(INDIRECT($AQ21),$D21,INDIRECT($AO21),F$8,INDIRECT($AN21),"&lt;&gt;N/A")),"")</f>
        <v>0</v>
      </c>
      <c r="G21" s="48" cm="1">
        <f t="array" aca="1" ref="G21" ca="1">IFERROR(_xlfn.IFS($B21="Domain",COUNTIFS(INDIRECT($AP21),$D21,INDIRECT($AO21),G$8,INDIRECT($AN21),"&lt;&gt;N/A"),TRUE,COUNTIFS(INDIRECT($AQ21),$D21,INDIRECT($AO21),G$8,INDIRECT($AN21),"&lt;&gt;N/A")),"")</f>
        <v>0</v>
      </c>
      <c r="H21" s="48" cm="1">
        <f t="array" aca="1" ref="H21" ca="1">IFERROR(_xlfn.IFS($B21="Domain",COUNTIFS(INDIRECT($AP21),$D21,INDIRECT($AO21),H$8,INDIRECT($AN21),"&lt;&gt;N/A"),TRUE,COUNTIFS(INDIRECT($AQ21),$D21,INDIRECT($AO21),H$8,INDIRECT($AN21),"&lt;&gt;N/A")),"")</f>
        <v>0</v>
      </c>
      <c r="I21" s="48">
        <f t="shared" ca="1" si="3"/>
        <v>7</v>
      </c>
      <c r="J21" s="9" cm="1">
        <f t="array" ref="J21">IFERROR(_xlfn.IFS($B21="Domain",SUMIFS('C0. KPIs'!$M$5:$M$65,'C0. KPIs'!$AM$5:$AM$65,$D21,'C0. KPIs'!$AG$5:$AG$65,"&lt;&gt;N/A"),TRUE,SUMIFS('C0. KPIs'!$M$5:$M$65,'C0. KPIs'!$AN$5:$AN$65,$D21,'C0. KPIs'!$AG$5:$AG$65,"&lt;&gt;N/A")),"")</f>
        <v>5.25</v>
      </c>
      <c r="K21" s="9" cm="1">
        <f t="array" aca="1" ref="K21" ca="1">IFERROR(_xlfn.IFS($B21="Domain",SUMIFS(INDIRECT($AM21),INDIRECT($AP21),$D21,INDIRECT($AO21),K$8,INDIRECT($AN21),"&lt;&gt;N/A"),TRUE,SUMIFS(INDIRECT($AM21),INDIRECT($AQ21),$D21,INDIRECT($AO21),K$8,INDIRECT($AN21),"&lt;&gt;N/A")),"")</f>
        <v>0</v>
      </c>
      <c r="L21" s="9" cm="1">
        <f t="array" aca="1" ref="L21" ca="1">IFERROR(_xlfn.IFS($B21="Domain",SUMIFS(INDIRECT($AM21),INDIRECT($AP21),$D21,INDIRECT($AO21),L$8,INDIRECT($AN21),"&lt;&gt;N/A"),TRUE,SUMIFS(INDIRECT($AM21),INDIRECT($AQ21),$D21,INDIRECT($AO21),L$8,INDIRECT($AN21),"&lt;&gt;N/A")),"")</f>
        <v>0</v>
      </c>
      <c r="M21" s="9" cm="1">
        <f t="array" aca="1" ref="M21" ca="1">IFERROR(_xlfn.IFS($B21="Domain",SUMIFS(INDIRECT($AM21),INDIRECT($AP21),$D21,INDIRECT($AO21),M$8,INDIRECT($AN21),"&lt;&gt;N/A"),TRUE,SUMIFS(INDIRECT($AM21),INDIRECT($AQ21),$D21,INDIRECT($AO21),M$8,INDIRECT($AN21),"&lt;&gt;N/A")),"")</f>
        <v>0</v>
      </c>
      <c r="N21" s="9">
        <f t="shared" ca="1" si="4"/>
        <v>5.25</v>
      </c>
      <c r="O21" s="9" cm="1">
        <f t="array" ref="O21">IFERROR(_xlfn.IFS(E21=0,0,$B21="Domain",AVERAGEIFS('C0. KPIs'!$M$5:$M$65,'C0. KPIs'!$AM$5:$AM$65,$D21,'C0. KPIs'!$AG$5:$AG$65,"&lt;&gt;N/A"),TRUE,AVERAGEIFS('C0. KPIs'!$M$5:$M$65,'C0. KPIs'!$AN$5:$AN$65,$D21,'C0. KPIs'!$AG$5:$AG$65,"&lt;&gt;N/A")),"")</f>
        <v>0.75</v>
      </c>
      <c r="P21" s="9" cm="1">
        <f t="array" aca="1" ref="P21" ca="1">IFERROR(_xlfn.IFS(F21=0,0,$B21="Domain",AVERAGEIFS(INDIRECT($AM21),INDIRECT($AP21),$D21,INDIRECT($AO21),P$8,INDIRECT($AN21),"&lt;&gt;N/A"),TRUE,AVERAGEIFS(INDIRECT($AM21),INDIRECT($AQ21),$D21,INDIRECT($AO21),P$8,INDIRECT($AN21),"&lt;&gt;N/A")),"")</f>
        <v>0</v>
      </c>
      <c r="Q21" s="9" cm="1">
        <f t="array" aca="1" ref="Q21" ca="1">IFERROR(_xlfn.IFS(G21=0,0,$B21="Domain",AVERAGEIFS(INDIRECT($AM21),INDIRECT($AP21),$D21,INDIRECT($AO21),Q$8,INDIRECT($AN21),"&lt;&gt;N/A"),TRUE,AVERAGEIFS(INDIRECT($AM21),INDIRECT($AQ21),$D21,INDIRECT($AO21),Q$8,INDIRECT($AN21),"&lt;&gt;N/A")),"")</f>
        <v>0</v>
      </c>
      <c r="R21" s="9" cm="1">
        <f t="array" aca="1" ref="R21" ca="1">IFERROR(_xlfn.IFS(H21=0,0,$B21="Domain",AVERAGEIFS(INDIRECT($AM21),INDIRECT($AP21),$D21,INDIRECT($AO21),R$8,INDIRECT($AN21),"&lt;&gt;N/A"),TRUE,AVERAGEIFS(INDIRECT($AM21),INDIRECT($AQ21),$D21,INDIRECT($AO21),R$8,INDIRECT($AN21),"&lt;&gt;N/A")),"")</f>
        <v>0</v>
      </c>
      <c r="S21" s="9">
        <f t="shared" ca="1" si="5"/>
        <v>0.75</v>
      </c>
      <c r="T21" s="9" cm="1">
        <f t="array" ref="T21">IFERROR(_xlfn.IFS($B21="Domain",SUMIFS('C0. KPIs'!$AG$5:$AG$65,'C0. KPIs'!$AM$5:$AM$65,$D21,'C0. KPIs'!$AG$5:$AG$65,"&lt;&gt;N/A"),TRUE,SUMIFS('C0. KPIs'!$AG$5:$AG$65,'C0. KPIs'!$AN$5:$AN$65,$D21,'C0. KPIs'!$AG$5:$AG$65,"&lt;&gt;N/A")),"")</f>
        <v>0</v>
      </c>
      <c r="U21" s="9" cm="1">
        <f t="array" aca="1" ref="U21" ca="1">IFERROR(_xlfn.IFS($B21="Domain",SUMIFS(INDIRECT($AN21),INDIRECT($AP21),$D21,INDIRECT($AO21),U$8,INDIRECT($AN21),"&lt;&gt;N/A"),TRUE,SUMIFS(INDIRECT($AN21),INDIRECT($AQ21),$D21,INDIRECT($AO21),U$8,INDIRECT($AN21),"&lt;&gt;N/A")),"")</f>
        <v>0</v>
      </c>
      <c r="V21" s="9" cm="1">
        <f t="array" aca="1" ref="V21" ca="1">IFERROR(_xlfn.IFS($B21="Domain",SUMIFS(INDIRECT($AN21),INDIRECT($AP21),$D21,INDIRECT($AO21),V$8,INDIRECT($AN21),"&lt;&gt;N/A"),TRUE,SUMIFS(INDIRECT($AN21),INDIRECT($AQ21),$D21,INDIRECT($AO21),V$8,INDIRECT($AN21),"&lt;&gt;N/A")),"")</f>
        <v>0</v>
      </c>
      <c r="W21" s="9" cm="1">
        <f t="array" aca="1" ref="W21" ca="1">IFERROR(_xlfn.IFS($B21="Domain",SUMIFS(INDIRECT($AN21),INDIRECT($AP21),$D21,INDIRECT($AO21),W$8,INDIRECT($AN21),"&lt;&gt;N/A"),TRUE,SUMIFS(INDIRECT($AN21),INDIRECT($AQ21),$D21,INDIRECT($AO21),W$8,INDIRECT($AN21),"&lt;&gt;N/A")),"")</f>
        <v>0</v>
      </c>
      <c r="X21" s="9">
        <f t="shared" ca="1" si="2"/>
        <v>0</v>
      </c>
      <c r="Y21" s="9" cm="1">
        <f t="array" ref="Y21">IFERROR(_xlfn.IFS(E21=0,0,$B21="Domain",AVERAGEIFS('C0. KPIs'!$AG$5:$AG$65,'C0. KPIs'!$AM$5:$AM$65,$D21,'C0. KPIs'!$AG$5:$AG$65,"&lt;&gt;N/A"),TRUE,AVERAGEIFS('C0. KPIs'!$AG$5:$AG$65,'C0. KPIs'!$AN$5:$AN$65,$D21,'C0. KPIs'!$AG$5:$AG$65,"&lt;&gt;N/A")),"")</f>
        <v>0</v>
      </c>
      <c r="Z21" s="9" cm="1">
        <f t="array" aca="1" ref="Z21" ca="1">IFERROR(_xlfn.IFS(F21=0,0,$B21="Domain",AVERAGEIFS(INDIRECT($AN21),INDIRECT($AP21),$D21,INDIRECT($AO21),Z$8,INDIRECT($AN21),"&lt;&gt;N/A"),TRUE,AVERAGEIFS(INDIRECT($AN21),INDIRECT($AQ21),$D21,INDIRECT($AO21),Z$8,INDIRECT($AN21),"&lt;&gt;N/A")),"")</f>
        <v>0</v>
      </c>
      <c r="AA21" s="9" cm="1">
        <f t="array" aca="1" ref="AA21" ca="1">IFERROR(_xlfn.IFS(G21=0,0,$B21="Domain",AVERAGEIFS(INDIRECT($AN21),INDIRECT($AP21),$D21,INDIRECT($AO21),AA$8,INDIRECT($AN21),"&lt;&gt;N/A"),TRUE,AVERAGEIFS(INDIRECT($AN21),INDIRECT($AQ21),$D21,INDIRECT($AO21),AA$8,INDIRECT($AN21),"&lt;&gt;N/A")),"")</f>
        <v>0</v>
      </c>
      <c r="AB21" s="9" cm="1">
        <f t="array" aca="1" ref="AB21" ca="1">IFERROR(_xlfn.IFS(H21=0,0,$B21="Domain",AVERAGEIFS(INDIRECT($AN21),INDIRECT($AP21),$D21,INDIRECT($AO21),AB$8,INDIRECT($AN21),"&lt;&gt;N/A"),TRUE,AVERAGEIFS(INDIRECT($AN21),INDIRECT($AQ21),$D21,INDIRECT($AO21),AB$8,INDIRECT($AN21),"&lt;&gt;N/A")),"")</f>
        <v>0</v>
      </c>
      <c r="AC21" s="9">
        <f t="shared" ca="1" si="6"/>
        <v>0</v>
      </c>
      <c r="AD21" s="9" cm="1">
        <f t="array" ref="AD21">IFERROR(_xlfn.IFS(E21=0,0,TRUE,T21/J21),"")</f>
        <v>0</v>
      </c>
      <c r="AE21" s="9" cm="1">
        <f t="array" aca="1" ref="AE21" ca="1">IFERROR(_xlfn.IFS(F21=0,0,TRUE,U21/K21),"")</f>
        <v>0</v>
      </c>
      <c r="AF21" s="9" cm="1">
        <f t="array" aca="1" ref="AF21" ca="1">IFERROR(_xlfn.IFS(G21=0,0,TRUE,V21/L21),"")</f>
        <v>0</v>
      </c>
      <c r="AG21" s="9" cm="1">
        <f t="array" aca="1" ref="AG21" ca="1">IFERROR(_xlfn.IFS(H21=0,0,TRUE,W21/M21),"")</f>
        <v>0</v>
      </c>
      <c r="AH21" s="9" cm="1">
        <f t="array" aca="1" ref="AH21" ca="1">IFERROR(_xlfn.IFS(I21=0,0,TRUE,X21/N21),"")</f>
        <v>0</v>
      </c>
      <c r="AI21" s="10"/>
      <c r="AJ21" s="10" t="str">
        <f t="shared" si="9"/>
        <v>2. Inventory Management</v>
      </c>
      <c r="AK21" s="10" t="str">
        <f>LEFT(INDEX($AK$10:$AK$16,MATCH(B21,$AL$10:$AL$16,0)),2)&amp;COUNTIFS($B$17:B21,B21)&amp;" "&amp;AL21</f>
        <v>2.1 Target Inventory Levels and Safety Stock Management</v>
      </c>
      <c r="AL21" s="10" t="str">
        <f t="shared" si="7"/>
        <v>Target Inventory Levels and Safety Stock Management</v>
      </c>
      <c r="AM21" s="10" t="str">
        <f t="shared" si="10"/>
        <v>'C2. Inventory Management'!$S$5:$S$73</v>
      </c>
      <c r="AN21" s="10" t="str">
        <f t="shared" si="10"/>
        <v>'C2. Inventory Management'!$AB$5:$AB$73</v>
      </c>
      <c r="AO21" s="10" t="str">
        <f t="shared" si="10"/>
        <v>'C2. Inventory Management'!$AC$5:$AC$73</v>
      </c>
      <c r="AP21" s="10" t="str">
        <f t="shared" si="10"/>
        <v>'C2. Inventory Management'!$AE$5:$AE$73</v>
      </c>
      <c r="AQ21" s="10" t="str">
        <f t="shared" si="10"/>
        <v>'C2. Inventory Management'!$AF$5:$AF$73</v>
      </c>
    </row>
    <row r="22" spans="2:43" ht="15" customHeight="1" x14ac:dyDescent="0.25">
      <c r="B22" s="47" t="s">
        <v>283</v>
      </c>
      <c r="C22" s="11" t="str">
        <f t="shared" si="8"/>
        <v>C2. Inventory Management</v>
      </c>
      <c r="D22" s="11" t="s">
        <v>111</v>
      </c>
      <c r="E22" s="48" cm="1">
        <f t="array" ref="E22">IFERROR(_xlfn.IFS($B22="Domain",COUNTIFS('C0. KPIs'!$AM$5:$AM$65,$D22,'C0. KPIs'!$AG$5:$AG$65,"&lt;&gt;N/A"),TRUE,COUNTIFS('C0. KPIs'!$AN$5:$AN$65,$D22,'C0. KPIs'!$AG$5:$AG$65,"&lt;&gt;N/A")),0)</f>
        <v>2</v>
      </c>
      <c r="F22" s="48" cm="1">
        <f t="array" aca="1" ref="F22" ca="1">IFERROR(_xlfn.IFS($B22="Domain",COUNTIFS(INDIRECT($AP22),$D22,INDIRECT($AO22),F$8,INDIRECT($AN22),"&lt;&gt;N/A"),TRUE,COUNTIFS(INDIRECT($AQ22),$D22,INDIRECT($AO22),F$8,INDIRECT($AN22),"&lt;&gt;N/A")),"")</f>
        <v>0</v>
      </c>
      <c r="G22" s="48" cm="1">
        <f t="array" aca="1" ref="G22" ca="1">IFERROR(_xlfn.IFS($B22="Domain",COUNTIFS(INDIRECT($AP22),$D22,INDIRECT($AO22),G$8,INDIRECT($AN22),"&lt;&gt;N/A"),TRUE,COUNTIFS(INDIRECT($AQ22),$D22,INDIRECT($AO22),G$8,INDIRECT($AN22),"&lt;&gt;N/A")),"")</f>
        <v>0</v>
      </c>
      <c r="H22" s="48" cm="1">
        <f t="array" aca="1" ref="H22" ca="1">IFERROR(_xlfn.IFS($B22="Domain",COUNTIFS(INDIRECT($AP22),$D22,INDIRECT($AO22),H$8,INDIRECT($AN22),"&lt;&gt;N/A"),TRUE,COUNTIFS(INDIRECT($AQ22),$D22,INDIRECT($AO22),H$8,INDIRECT($AN22),"&lt;&gt;N/A")),"")</f>
        <v>0</v>
      </c>
      <c r="I22" s="48">
        <f t="shared" ca="1" si="3"/>
        <v>2</v>
      </c>
      <c r="J22" s="9" cm="1">
        <f t="array" ref="J22">IFERROR(_xlfn.IFS($B22="Domain",SUMIFS('C0. KPIs'!$M$5:$M$65,'C0. KPIs'!$AM$5:$AM$65,$D22,'C0. KPIs'!$AG$5:$AG$65,"&lt;&gt;N/A"),TRUE,SUMIFS('C0. KPIs'!$M$5:$M$65,'C0. KPIs'!$AN$5:$AN$65,$D22,'C0. KPIs'!$AG$5:$AG$65,"&lt;&gt;N/A")),"")</f>
        <v>0.6</v>
      </c>
      <c r="K22" s="9" cm="1">
        <f t="array" aca="1" ref="K22" ca="1">IFERROR(_xlfn.IFS($B22="Domain",SUMIFS(INDIRECT($AM22),INDIRECT($AP22),$D22,INDIRECT($AO22),K$8,INDIRECT($AN22),"&lt;&gt;N/A"),TRUE,SUMIFS(INDIRECT($AM22),INDIRECT($AQ22),$D22,INDIRECT($AO22),K$8,INDIRECT($AN22),"&lt;&gt;N/A")),"")</f>
        <v>0</v>
      </c>
      <c r="L22" s="9" cm="1">
        <f t="array" aca="1" ref="L22" ca="1">IFERROR(_xlfn.IFS($B22="Domain",SUMIFS(INDIRECT($AM22),INDIRECT($AP22),$D22,INDIRECT($AO22),L$8,INDIRECT($AN22),"&lt;&gt;N/A"),TRUE,SUMIFS(INDIRECT($AM22),INDIRECT($AQ22),$D22,INDIRECT($AO22),L$8,INDIRECT($AN22),"&lt;&gt;N/A")),"")</f>
        <v>0</v>
      </c>
      <c r="M22" s="9" cm="1">
        <f t="array" aca="1" ref="M22" ca="1">IFERROR(_xlfn.IFS($B22="Domain",SUMIFS(INDIRECT($AM22),INDIRECT($AP22),$D22,INDIRECT($AO22),M$8,INDIRECT($AN22),"&lt;&gt;N/A"),TRUE,SUMIFS(INDIRECT($AM22),INDIRECT($AQ22),$D22,INDIRECT($AO22),M$8,INDIRECT($AN22),"&lt;&gt;N/A")),"")</f>
        <v>0</v>
      </c>
      <c r="N22" s="9">
        <f t="shared" ca="1" si="4"/>
        <v>0.6</v>
      </c>
      <c r="O22" s="9" cm="1">
        <f t="array" ref="O22">IFERROR(_xlfn.IFS(E22=0,0,$B22="Domain",AVERAGEIFS('C0. KPIs'!$M$5:$M$65,'C0. KPIs'!$AM$5:$AM$65,$D22,'C0. KPIs'!$AG$5:$AG$65,"&lt;&gt;N/A"),TRUE,AVERAGEIFS('C0. KPIs'!$M$5:$M$65,'C0. KPIs'!$AN$5:$AN$65,$D22,'C0. KPIs'!$AG$5:$AG$65,"&lt;&gt;N/A")),"")</f>
        <v>0.3</v>
      </c>
      <c r="P22" s="9" cm="1">
        <f t="array" aca="1" ref="P22" ca="1">IFERROR(_xlfn.IFS(F22=0,0,$B22="Domain",AVERAGEIFS(INDIRECT($AM22),INDIRECT($AP22),$D22,INDIRECT($AO22),P$8,INDIRECT($AN22),"&lt;&gt;N/A"),TRUE,AVERAGEIFS(INDIRECT($AM22),INDIRECT($AQ22),$D22,INDIRECT($AO22),P$8,INDIRECT($AN22),"&lt;&gt;N/A")),"")</f>
        <v>0</v>
      </c>
      <c r="Q22" s="9" cm="1">
        <f t="array" aca="1" ref="Q22" ca="1">IFERROR(_xlfn.IFS(G22=0,0,$B22="Domain",AVERAGEIFS(INDIRECT($AM22),INDIRECT($AP22),$D22,INDIRECT($AO22),Q$8,INDIRECT($AN22),"&lt;&gt;N/A"),TRUE,AVERAGEIFS(INDIRECT($AM22),INDIRECT($AQ22),$D22,INDIRECT($AO22),Q$8,INDIRECT($AN22),"&lt;&gt;N/A")),"")</f>
        <v>0</v>
      </c>
      <c r="R22" s="9" cm="1">
        <f t="array" aca="1" ref="R22" ca="1">IFERROR(_xlfn.IFS(H22=0,0,$B22="Domain",AVERAGEIFS(INDIRECT($AM22),INDIRECT($AP22),$D22,INDIRECT($AO22),R$8,INDIRECT($AN22),"&lt;&gt;N/A"),TRUE,AVERAGEIFS(INDIRECT($AM22),INDIRECT($AQ22),$D22,INDIRECT($AO22),R$8,INDIRECT($AN22),"&lt;&gt;N/A")),"")</f>
        <v>0</v>
      </c>
      <c r="S22" s="9">
        <f t="shared" ca="1" si="5"/>
        <v>0.3</v>
      </c>
      <c r="T22" s="9" cm="1">
        <f t="array" ref="T22">IFERROR(_xlfn.IFS($B22="Domain",SUMIFS('C0. KPIs'!$AG$5:$AG$65,'C0. KPIs'!$AM$5:$AM$65,$D22,'C0. KPIs'!$AG$5:$AG$65,"&lt;&gt;N/A"),TRUE,SUMIFS('C0. KPIs'!$AG$5:$AG$65,'C0. KPIs'!$AN$5:$AN$65,$D22,'C0. KPIs'!$AG$5:$AG$65,"&lt;&gt;N/A")),"")</f>
        <v>0</v>
      </c>
      <c r="U22" s="9" cm="1">
        <f t="array" aca="1" ref="U22" ca="1">IFERROR(_xlfn.IFS($B22="Domain",SUMIFS(INDIRECT($AN22),INDIRECT($AP22),$D22,INDIRECT($AO22),U$8,INDIRECT($AN22),"&lt;&gt;N/A"),TRUE,SUMIFS(INDIRECT($AN22),INDIRECT($AQ22),$D22,INDIRECT($AO22),U$8,INDIRECT($AN22),"&lt;&gt;N/A")),"")</f>
        <v>0</v>
      </c>
      <c r="V22" s="9" cm="1">
        <f t="array" aca="1" ref="V22" ca="1">IFERROR(_xlfn.IFS($B22="Domain",SUMIFS(INDIRECT($AN22),INDIRECT($AP22),$D22,INDIRECT($AO22),V$8,INDIRECT($AN22),"&lt;&gt;N/A"),TRUE,SUMIFS(INDIRECT($AN22),INDIRECT($AQ22),$D22,INDIRECT($AO22),V$8,INDIRECT($AN22),"&lt;&gt;N/A")),"")</f>
        <v>0</v>
      </c>
      <c r="W22" s="9" cm="1">
        <f t="array" aca="1" ref="W22" ca="1">IFERROR(_xlfn.IFS($B22="Domain",SUMIFS(INDIRECT($AN22),INDIRECT($AP22),$D22,INDIRECT($AO22),W$8,INDIRECT($AN22),"&lt;&gt;N/A"),TRUE,SUMIFS(INDIRECT($AN22),INDIRECT($AQ22),$D22,INDIRECT($AO22),W$8,INDIRECT($AN22),"&lt;&gt;N/A")),"")</f>
        <v>0</v>
      </c>
      <c r="X22" s="9">
        <f t="shared" ca="1" si="2"/>
        <v>0</v>
      </c>
      <c r="Y22" s="9" cm="1">
        <f t="array" ref="Y22">IFERROR(_xlfn.IFS(E22=0,0,$B22="Domain",AVERAGEIFS('C0. KPIs'!$AG$5:$AG$65,'C0. KPIs'!$AM$5:$AM$65,$D22,'C0. KPIs'!$AG$5:$AG$65,"&lt;&gt;N/A"),TRUE,AVERAGEIFS('C0. KPIs'!$AG$5:$AG$65,'C0. KPIs'!$AN$5:$AN$65,$D22,'C0. KPIs'!$AG$5:$AG$65,"&lt;&gt;N/A")),"")</f>
        <v>0</v>
      </c>
      <c r="Z22" s="9" cm="1">
        <f t="array" aca="1" ref="Z22" ca="1">IFERROR(_xlfn.IFS(F22=0,0,$B22="Domain",AVERAGEIFS(INDIRECT($AN22),INDIRECT($AP22),$D22,INDIRECT($AO22),Z$8,INDIRECT($AN22),"&lt;&gt;N/A"),TRUE,AVERAGEIFS(INDIRECT($AN22),INDIRECT($AQ22),$D22,INDIRECT($AO22),Z$8,INDIRECT($AN22),"&lt;&gt;N/A")),"")</f>
        <v>0</v>
      </c>
      <c r="AA22" s="9" cm="1">
        <f t="array" aca="1" ref="AA22" ca="1">IFERROR(_xlfn.IFS(G22=0,0,$B22="Domain",AVERAGEIFS(INDIRECT($AN22),INDIRECT($AP22),$D22,INDIRECT($AO22),AA$8,INDIRECT($AN22),"&lt;&gt;N/A"),TRUE,AVERAGEIFS(INDIRECT($AN22),INDIRECT($AQ22),$D22,INDIRECT($AO22),AA$8,INDIRECT($AN22),"&lt;&gt;N/A")),"")</f>
        <v>0</v>
      </c>
      <c r="AB22" s="9" cm="1">
        <f t="array" aca="1" ref="AB22" ca="1">IFERROR(_xlfn.IFS(H22=0,0,$B22="Domain",AVERAGEIFS(INDIRECT($AN22),INDIRECT($AP22),$D22,INDIRECT($AO22),AB$8,INDIRECT($AN22),"&lt;&gt;N/A"),TRUE,AVERAGEIFS(INDIRECT($AN22),INDIRECT($AQ22),$D22,INDIRECT($AO22),AB$8,INDIRECT($AN22),"&lt;&gt;N/A")),"")</f>
        <v>0</v>
      </c>
      <c r="AC22" s="9">
        <f t="shared" ca="1" si="6"/>
        <v>0</v>
      </c>
      <c r="AD22" s="9" cm="1">
        <f t="array" ref="AD22">IFERROR(_xlfn.IFS(E22=0,0,TRUE,T22/J22),"")</f>
        <v>0</v>
      </c>
      <c r="AE22" s="9" cm="1">
        <f t="array" aca="1" ref="AE22" ca="1">IFERROR(_xlfn.IFS(F22=0,0,TRUE,U22/K22),"")</f>
        <v>0</v>
      </c>
      <c r="AF22" s="9" cm="1">
        <f t="array" aca="1" ref="AF22" ca="1">IFERROR(_xlfn.IFS(G22=0,0,TRUE,V22/L22),"")</f>
        <v>0</v>
      </c>
      <c r="AG22" s="9" cm="1">
        <f t="array" aca="1" ref="AG22" ca="1">IFERROR(_xlfn.IFS(H22=0,0,TRUE,W22/M22),"")</f>
        <v>0</v>
      </c>
      <c r="AH22" s="9" cm="1">
        <f t="array" aca="1" ref="AH22" ca="1">IFERROR(_xlfn.IFS(I22=0,0,TRUE,X22/N22),"")</f>
        <v>0</v>
      </c>
      <c r="AI22" s="10"/>
      <c r="AJ22" s="10" t="str">
        <f t="shared" si="9"/>
        <v>2. Inventory Management</v>
      </c>
      <c r="AK22" s="10" t="str">
        <f>LEFT(INDEX($AK$10:$AK$16,MATCH(B22,$AL$10:$AL$16,0)),2)&amp;COUNTIFS($B$17:B22,B22)&amp;" "&amp;AL22</f>
        <v>2.2 Lead Time Management</v>
      </c>
      <c r="AL22" s="10" t="str">
        <f t="shared" si="7"/>
        <v>Lead Time Management</v>
      </c>
      <c r="AM22" s="10" t="str">
        <f t="shared" si="10"/>
        <v>'C2. Inventory Management'!$S$5:$S$73</v>
      </c>
      <c r="AN22" s="10" t="str">
        <f t="shared" si="10"/>
        <v>'C2. Inventory Management'!$AB$5:$AB$73</v>
      </c>
      <c r="AO22" s="10" t="str">
        <f t="shared" si="10"/>
        <v>'C2. Inventory Management'!$AC$5:$AC$73</v>
      </c>
      <c r="AP22" s="10" t="str">
        <f t="shared" si="10"/>
        <v>'C2. Inventory Management'!$AE$5:$AE$73</v>
      </c>
      <c r="AQ22" s="10" t="str">
        <f t="shared" si="10"/>
        <v>'C2. Inventory Management'!$AF$5:$AF$73</v>
      </c>
    </row>
    <row r="23" spans="2:43" ht="15" customHeight="1" x14ac:dyDescent="0.25">
      <c r="B23" s="47" t="s">
        <v>283</v>
      </c>
      <c r="C23" s="11" t="str">
        <f t="shared" si="8"/>
        <v>C2. Inventory Management</v>
      </c>
      <c r="D23" s="11" t="s">
        <v>116</v>
      </c>
      <c r="E23" s="48" cm="1">
        <f t="array" ref="E23">IFERROR(_xlfn.IFS($B23="Domain",COUNTIFS('C0. KPIs'!$AM$5:$AM$65,$D23,'C0. KPIs'!$AG$5:$AG$65,"&lt;&gt;N/A"),TRUE,COUNTIFS('C0. KPIs'!$AN$5:$AN$65,$D23,'C0. KPIs'!$AG$5:$AG$65,"&lt;&gt;N/A")),0)</f>
        <v>5</v>
      </c>
      <c r="F23" s="48" cm="1">
        <f t="array" aca="1" ref="F23" ca="1">IFERROR(_xlfn.IFS($B23="Domain",COUNTIFS(INDIRECT($AP23),$D23,INDIRECT($AO23),F$8,INDIRECT($AN23),"&lt;&gt;N/A"),TRUE,COUNTIFS(INDIRECT($AQ23),$D23,INDIRECT($AO23),F$8,INDIRECT($AN23),"&lt;&gt;N/A")),"")</f>
        <v>0</v>
      </c>
      <c r="G23" s="48" cm="1">
        <f t="array" aca="1" ref="G23" ca="1">IFERROR(_xlfn.IFS($B23="Domain",COUNTIFS(INDIRECT($AP23),$D23,INDIRECT($AO23),G$8,INDIRECT($AN23),"&lt;&gt;N/A"),TRUE,COUNTIFS(INDIRECT($AQ23),$D23,INDIRECT($AO23),G$8,INDIRECT($AN23),"&lt;&gt;N/A")),"")</f>
        <v>0</v>
      </c>
      <c r="H23" s="48" cm="1">
        <f t="array" aca="1" ref="H23" ca="1">IFERROR(_xlfn.IFS($B23="Domain",COUNTIFS(INDIRECT($AP23),$D23,INDIRECT($AO23),H$8,INDIRECT($AN23),"&lt;&gt;N/A"),TRUE,COUNTIFS(INDIRECT($AQ23),$D23,INDIRECT($AO23),H$8,INDIRECT($AN23),"&lt;&gt;N/A")),"")</f>
        <v>0</v>
      </c>
      <c r="I23" s="48">
        <f t="shared" ca="1" si="3"/>
        <v>5</v>
      </c>
      <c r="J23" s="9" cm="1">
        <f t="array" ref="J23">IFERROR(_xlfn.IFS($B23="Domain",SUMIFS('C0. KPIs'!$M$5:$M$65,'C0. KPIs'!$AM$5:$AM$65,$D23,'C0. KPIs'!$AG$5:$AG$65,"&lt;&gt;N/A"),TRUE,SUMIFS('C0. KPIs'!$M$5:$M$65,'C0. KPIs'!$AN$5:$AN$65,$D23,'C0. KPIs'!$AG$5:$AG$65,"&lt;&gt;N/A")),"")</f>
        <v>3</v>
      </c>
      <c r="K23" s="9" cm="1">
        <f t="array" aca="1" ref="K23" ca="1">IFERROR(_xlfn.IFS($B23="Domain",SUMIFS(INDIRECT($AM23),INDIRECT($AP23),$D23,INDIRECT($AO23),K$8,INDIRECT($AN23),"&lt;&gt;N/A"),TRUE,SUMIFS(INDIRECT($AM23),INDIRECT($AQ23),$D23,INDIRECT($AO23),K$8,INDIRECT($AN23),"&lt;&gt;N/A")),"")</f>
        <v>0</v>
      </c>
      <c r="L23" s="9" cm="1">
        <f t="array" aca="1" ref="L23" ca="1">IFERROR(_xlfn.IFS($B23="Domain",SUMIFS(INDIRECT($AM23),INDIRECT($AP23),$D23,INDIRECT($AO23),L$8,INDIRECT($AN23),"&lt;&gt;N/A"),TRUE,SUMIFS(INDIRECT($AM23),INDIRECT($AQ23),$D23,INDIRECT($AO23),L$8,INDIRECT($AN23),"&lt;&gt;N/A")),"")</f>
        <v>0</v>
      </c>
      <c r="M23" s="9" cm="1">
        <f t="array" aca="1" ref="M23" ca="1">IFERROR(_xlfn.IFS($B23="Domain",SUMIFS(INDIRECT($AM23),INDIRECT($AP23),$D23,INDIRECT($AO23),M$8,INDIRECT($AN23),"&lt;&gt;N/A"),TRUE,SUMIFS(INDIRECT($AM23),INDIRECT($AQ23),$D23,INDIRECT($AO23),M$8,INDIRECT($AN23),"&lt;&gt;N/A")),"")</f>
        <v>0</v>
      </c>
      <c r="N23" s="9">
        <f t="shared" ca="1" si="4"/>
        <v>3</v>
      </c>
      <c r="O23" s="9" cm="1">
        <f t="array" ref="O23">IFERROR(_xlfn.IFS(E23=0,0,$B23="Domain",AVERAGEIFS('C0. KPIs'!$M$5:$M$65,'C0. KPIs'!$AM$5:$AM$65,$D23,'C0. KPIs'!$AG$5:$AG$65,"&lt;&gt;N/A"),TRUE,AVERAGEIFS('C0. KPIs'!$M$5:$M$65,'C0. KPIs'!$AN$5:$AN$65,$D23,'C0. KPIs'!$AG$5:$AG$65,"&lt;&gt;N/A")),"")</f>
        <v>0.6</v>
      </c>
      <c r="P23" s="9" cm="1">
        <f t="array" aca="1" ref="P23" ca="1">IFERROR(_xlfn.IFS(F23=0,0,$B23="Domain",AVERAGEIFS(INDIRECT($AM23),INDIRECT($AP23),$D23,INDIRECT($AO23),P$8,INDIRECT($AN23),"&lt;&gt;N/A"),TRUE,AVERAGEIFS(INDIRECT($AM23),INDIRECT($AQ23),$D23,INDIRECT($AO23),P$8,INDIRECT($AN23),"&lt;&gt;N/A")),"")</f>
        <v>0</v>
      </c>
      <c r="Q23" s="9" cm="1">
        <f t="array" aca="1" ref="Q23" ca="1">IFERROR(_xlfn.IFS(G23=0,0,$B23="Domain",AVERAGEIFS(INDIRECT($AM23),INDIRECT($AP23),$D23,INDIRECT($AO23),Q$8,INDIRECT($AN23),"&lt;&gt;N/A"),TRUE,AVERAGEIFS(INDIRECT($AM23),INDIRECT($AQ23),$D23,INDIRECT($AO23),Q$8,INDIRECT($AN23),"&lt;&gt;N/A")),"")</f>
        <v>0</v>
      </c>
      <c r="R23" s="9" cm="1">
        <f t="array" aca="1" ref="R23" ca="1">IFERROR(_xlfn.IFS(H23=0,0,$B23="Domain",AVERAGEIFS(INDIRECT($AM23),INDIRECT($AP23),$D23,INDIRECT($AO23),R$8,INDIRECT($AN23),"&lt;&gt;N/A"),TRUE,AVERAGEIFS(INDIRECT($AM23),INDIRECT($AQ23),$D23,INDIRECT($AO23),R$8,INDIRECT($AN23),"&lt;&gt;N/A")),"")</f>
        <v>0</v>
      </c>
      <c r="S23" s="9">
        <f t="shared" ca="1" si="5"/>
        <v>0.6</v>
      </c>
      <c r="T23" s="9" cm="1">
        <f t="array" ref="T23">IFERROR(_xlfn.IFS($B23="Domain",SUMIFS('C0. KPIs'!$AG$5:$AG$65,'C0. KPIs'!$AM$5:$AM$65,$D23,'C0. KPIs'!$AG$5:$AG$65,"&lt;&gt;N/A"),TRUE,SUMIFS('C0. KPIs'!$AG$5:$AG$65,'C0. KPIs'!$AN$5:$AN$65,$D23,'C0. KPIs'!$AG$5:$AG$65,"&lt;&gt;N/A")),"")</f>
        <v>0</v>
      </c>
      <c r="U23" s="9" cm="1">
        <f t="array" aca="1" ref="U23" ca="1">IFERROR(_xlfn.IFS($B23="Domain",SUMIFS(INDIRECT($AN23),INDIRECT($AP23),$D23,INDIRECT($AO23),U$8,INDIRECT($AN23),"&lt;&gt;N/A"),TRUE,SUMIFS(INDIRECT($AN23),INDIRECT($AQ23),$D23,INDIRECT($AO23),U$8,INDIRECT($AN23),"&lt;&gt;N/A")),"")</f>
        <v>0</v>
      </c>
      <c r="V23" s="9" cm="1">
        <f t="array" aca="1" ref="V23" ca="1">IFERROR(_xlfn.IFS($B23="Domain",SUMIFS(INDIRECT($AN23),INDIRECT($AP23),$D23,INDIRECT($AO23),V$8,INDIRECT($AN23),"&lt;&gt;N/A"),TRUE,SUMIFS(INDIRECT($AN23),INDIRECT($AQ23),$D23,INDIRECT($AO23),V$8,INDIRECT($AN23),"&lt;&gt;N/A")),"")</f>
        <v>0</v>
      </c>
      <c r="W23" s="9" cm="1">
        <f t="array" aca="1" ref="W23" ca="1">IFERROR(_xlfn.IFS($B23="Domain",SUMIFS(INDIRECT($AN23),INDIRECT($AP23),$D23,INDIRECT($AO23),W$8,INDIRECT($AN23),"&lt;&gt;N/A"),TRUE,SUMIFS(INDIRECT($AN23),INDIRECT($AQ23),$D23,INDIRECT($AO23),W$8,INDIRECT($AN23),"&lt;&gt;N/A")),"")</f>
        <v>0</v>
      </c>
      <c r="X23" s="9">
        <f t="shared" ca="1" si="2"/>
        <v>0</v>
      </c>
      <c r="Y23" s="9" cm="1">
        <f t="array" ref="Y23">IFERROR(_xlfn.IFS(E23=0,0,$B23="Domain",AVERAGEIFS('C0. KPIs'!$AG$5:$AG$65,'C0. KPIs'!$AM$5:$AM$65,$D23,'C0. KPIs'!$AG$5:$AG$65,"&lt;&gt;N/A"),TRUE,AVERAGEIFS('C0. KPIs'!$AG$5:$AG$65,'C0. KPIs'!$AN$5:$AN$65,$D23,'C0. KPIs'!$AG$5:$AG$65,"&lt;&gt;N/A")),"")</f>
        <v>0</v>
      </c>
      <c r="Z23" s="9" cm="1">
        <f t="array" aca="1" ref="Z23" ca="1">IFERROR(_xlfn.IFS(F23=0,0,$B23="Domain",AVERAGEIFS(INDIRECT($AN23),INDIRECT($AP23),$D23,INDIRECT($AO23),Z$8,INDIRECT($AN23),"&lt;&gt;N/A"),TRUE,AVERAGEIFS(INDIRECT($AN23),INDIRECT($AQ23),$D23,INDIRECT($AO23),Z$8,INDIRECT($AN23),"&lt;&gt;N/A")),"")</f>
        <v>0</v>
      </c>
      <c r="AA23" s="9" cm="1">
        <f t="array" aca="1" ref="AA23" ca="1">IFERROR(_xlfn.IFS(G23=0,0,$B23="Domain",AVERAGEIFS(INDIRECT($AN23),INDIRECT($AP23),$D23,INDIRECT($AO23),AA$8,INDIRECT($AN23),"&lt;&gt;N/A"),TRUE,AVERAGEIFS(INDIRECT($AN23),INDIRECT($AQ23),$D23,INDIRECT($AO23),AA$8,INDIRECT($AN23),"&lt;&gt;N/A")),"")</f>
        <v>0</v>
      </c>
      <c r="AB23" s="9" cm="1">
        <f t="array" aca="1" ref="AB23" ca="1">IFERROR(_xlfn.IFS(H23=0,0,$B23="Domain",AVERAGEIFS(INDIRECT($AN23),INDIRECT($AP23),$D23,INDIRECT($AO23),AB$8,INDIRECT($AN23),"&lt;&gt;N/A"),TRUE,AVERAGEIFS(INDIRECT($AN23),INDIRECT($AQ23),$D23,INDIRECT($AO23),AB$8,INDIRECT($AN23),"&lt;&gt;N/A")),"")</f>
        <v>0</v>
      </c>
      <c r="AC23" s="9">
        <f t="shared" ca="1" si="6"/>
        <v>0</v>
      </c>
      <c r="AD23" s="9" cm="1">
        <f t="array" ref="AD23">IFERROR(_xlfn.IFS(E23=0,0,TRUE,T23/J23),"")</f>
        <v>0</v>
      </c>
      <c r="AE23" s="9" cm="1">
        <f t="array" aca="1" ref="AE23" ca="1">IFERROR(_xlfn.IFS(F23=0,0,TRUE,U23/K23),"")</f>
        <v>0</v>
      </c>
      <c r="AF23" s="9" cm="1">
        <f t="array" aca="1" ref="AF23" ca="1">IFERROR(_xlfn.IFS(G23=0,0,TRUE,V23/L23),"")</f>
        <v>0</v>
      </c>
      <c r="AG23" s="9" cm="1">
        <f t="array" aca="1" ref="AG23" ca="1">IFERROR(_xlfn.IFS(H23=0,0,TRUE,W23/M23),"")</f>
        <v>0</v>
      </c>
      <c r="AH23" s="9" cm="1">
        <f t="array" aca="1" ref="AH23" ca="1">IFERROR(_xlfn.IFS(I23=0,0,TRUE,X23/N23),"")</f>
        <v>0</v>
      </c>
      <c r="AI23" s="10"/>
      <c r="AJ23" s="10" t="str">
        <f t="shared" si="9"/>
        <v>2. Inventory Management</v>
      </c>
      <c r="AK23" s="10" t="str">
        <f>LEFT(INDEX($AK$10:$AK$16,MATCH(B23,$AL$10:$AL$16,0)),2)&amp;COUNTIFS($B$17:B23,B23)&amp;" "&amp;AL23</f>
        <v>2.3 Capacity Management</v>
      </c>
      <c r="AL23" s="10" t="str">
        <f t="shared" si="7"/>
        <v>Capacity Management</v>
      </c>
      <c r="AM23" s="10" t="str">
        <f t="shared" si="10"/>
        <v>'C2. Inventory Management'!$S$5:$S$73</v>
      </c>
      <c r="AN23" s="10" t="str">
        <f t="shared" si="10"/>
        <v>'C2. Inventory Management'!$AB$5:$AB$73</v>
      </c>
      <c r="AO23" s="10" t="str">
        <f t="shared" si="10"/>
        <v>'C2. Inventory Management'!$AC$5:$AC$73</v>
      </c>
      <c r="AP23" s="10" t="str">
        <f t="shared" si="10"/>
        <v>'C2. Inventory Management'!$AE$5:$AE$73</v>
      </c>
      <c r="AQ23" s="10" t="str">
        <f t="shared" si="10"/>
        <v>'C2. Inventory Management'!$AF$5:$AF$73</v>
      </c>
    </row>
    <row r="24" spans="2:43" ht="15" customHeight="1" x14ac:dyDescent="0.25">
      <c r="B24" s="47" t="s">
        <v>283</v>
      </c>
      <c r="C24" s="11" t="str">
        <f t="shared" si="8"/>
        <v>C2. Inventory Management</v>
      </c>
      <c r="D24" s="11" t="s">
        <v>121</v>
      </c>
      <c r="E24" s="48" cm="1">
        <f t="array" ref="E24">IFERROR(_xlfn.IFS($B24="Domain",COUNTIFS('C0. KPIs'!$AM$5:$AM$65,$D24,'C0. KPIs'!$AG$5:$AG$65,"&lt;&gt;N/A"),TRUE,COUNTIFS('C0. KPIs'!$AN$5:$AN$65,$D24,'C0. KPIs'!$AG$5:$AG$65,"&lt;&gt;N/A")),0)</f>
        <v>8</v>
      </c>
      <c r="F24" s="48" cm="1">
        <f t="array" aca="1" ref="F24" ca="1">IFERROR(_xlfn.IFS($B24="Domain",COUNTIFS(INDIRECT($AP24),$D24,INDIRECT($AO24),F$8,INDIRECT($AN24),"&lt;&gt;N/A"),TRUE,COUNTIFS(INDIRECT($AQ24),$D24,INDIRECT($AO24),F$8,INDIRECT($AN24),"&lt;&gt;N/A")),"")</f>
        <v>0</v>
      </c>
      <c r="G24" s="48" cm="1">
        <f t="array" aca="1" ref="G24" ca="1">IFERROR(_xlfn.IFS($B24="Domain",COUNTIFS(INDIRECT($AP24),$D24,INDIRECT($AO24),G$8,INDIRECT($AN24),"&lt;&gt;N/A"),TRUE,COUNTIFS(INDIRECT($AQ24),$D24,INDIRECT($AO24),G$8,INDIRECT($AN24),"&lt;&gt;N/A")),"")</f>
        <v>0</v>
      </c>
      <c r="H24" s="48" cm="1">
        <f t="array" aca="1" ref="H24" ca="1">IFERROR(_xlfn.IFS($B24="Domain",COUNTIFS(INDIRECT($AP24),$D24,INDIRECT($AO24),H$8,INDIRECT($AN24),"&lt;&gt;N/A"),TRUE,COUNTIFS(INDIRECT($AQ24),$D24,INDIRECT($AO24),H$8,INDIRECT($AN24),"&lt;&gt;N/A")),"")</f>
        <v>0</v>
      </c>
      <c r="I24" s="48">
        <f t="shared" ca="1" si="3"/>
        <v>8</v>
      </c>
      <c r="J24" s="9" cm="1">
        <f t="array" ref="J24">IFERROR(_xlfn.IFS($B24="Domain",SUMIFS('C0. KPIs'!$M$5:$M$65,'C0. KPIs'!$AM$5:$AM$65,$D24,'C0. KPIs'!$AG$5:$AG$65,"&lt;&gt;N/A"),TRUE,SUMIFS('C0. KPIs'!$M$5:$M$65,'C0. KPIs'!$AN$5:$AN$65,$D24,'C0. KPIs'!$AG$5:$AG$65,"&lt;&gt;N/A")),"")</f>
        <v>6</v>
      </c>
      <c r="K24" s="9" cm="1">
        <f t="array" aca="1" ref="K24" ca="1">IFERROR(_xlfn.IFS($B24="Domain",SUMIFS(INDIRECT($AM24),INDIRECT($AP24),$D24,INDIRECT($AO24),K$8,INDIRECT($AN24),"&lt;&gt;N/A"),TRUE,SUMIFS(INDIRECT($AM24),INDIRECT($AQ24),$D24,INDIRECT($AO24),K$8,INDIRECT($AN24),"&lt;&gt;N/A")),"")</f>
        <v>0</v>
      </c>
      <c r="L24" s="9" cm="1">
        <f t="array" aca="1" ref="L24" ca="1">IFERROR(_xlfn.IFS($B24="Domain",SUMIFS(INDIRECT($AM24),INDIRECT($AP24),$D24,INDIRECT($AO24),L$8,INDIRECT($AN24),"&lt;&gt;N/A"),TRUE,SUMIFS(INDIRECT($AM24),INDIRECT($AQ24),$D24,INDIRECT($AO24),L$8,INDIRECT($AN24),"&lt;&gt;N/A")),"")</f>
        <v>0</v>
      </c>
      <c r="M24" s="9" cm="1">
        <f t="array" aca="1" ref="M24" ca="1">IFERROR(_xlfn.IFS($B24="Domain",SUMIFS(INDIRECT($AM24),INDIRECT($AP24),$D24,INDIRECT($AO24),M$8,INDIRECT($AN24),"&lt;&gt;N/A"),TRUE,SUMIFS(INDIRECT($AM24),INDIRECT($AQ24),$D24,INDIRECT($AO24),M$8,INDIRECT($AN24),"&lt;&gt;N/A")),"")</f>
        <v>0</v>
      </c>
      <c r="N24" s="9">
        <f t="shared" ca="1" si="4"/>
        <v>6</v>
      </c>
      <c r="O24" s="9" cm="1">
        <f t="array" ref="O24">IFERROR(_xlfn.IFS(E24=0,0,$B24="Domain",AVERAGEIFS('C0. KPIs'!$M$5:$M$65,'C0. KPIs'!$AM$5:$AM$65,$D24,'C0. KPIs'!$AG$5:$AG$65,"&lt;&gt;N/A"),TRUE,AVERAGEIFS('C0. KPIs'!$M$5:$M$65,'C0. KPIs'!$AN$5:$AN$65,$D24,'C0. KPIs'!$AG$5:$AG$65,"&lt;&gt;N/A")),"")</f>
        <v>0.75</v>
      </c>
      <c r="P24" s="9" cm="1">
        <f t="array" aca="1" ref="P24" ca="1">IFERROR(_xlfn.IFS(F24=0,0,$B24="Domain",AVERAGEIFS(INDIRECT($AM24),INDIRECT($AP24),$D24,INDIRECT($AO24),P$8,INDIRECT($AN24),"&lt;&gt;N/A"),TRUE,AVERAGEIFS(INDIRECT($AM24),INDIRECT($AQ24),$D24,INDIRECT($AO24),P$8,INDIRECT($AN24),"&lt;&gt;N/A")),"")</f>
        <v>0</v>
      </c>
      <c r="Q24" s="9" cm="1">
        <f t="array" aca="1" ref="Q24" ca="1">IFERROR(_xlfn.IFS(G24=0,0,$B24="Domain",AVERAGEIFS(INDIRECT($AM24),INDIRECT($AP24),$D24,INDIRECT($AO24),Q$8,INDIRECT($AN24),"&lt;&gt;N/A"),TRUE,AVERAGEIFS(INDIRECT($AM24),INDIRECT($AQ24),$D24,INDIRECT($AO24),Q$8,INDIRECT($AN24),"&lt;&gt;N/A")),"")</f>
        <v>0</v>
      </c>
      <c r="R24" s="9" cm="1">
        <f t="array" aca="1" ref="R24" ca="1">IFERROR(_xlfn.IFS(H24=0,0,$B24="Domain",AVERAGEIFS(INDIRECT($AM24),INDIRECT($AP24),$D24,INDIRECT($AO24),R$8,INDIRECT($AN24),"&lt;&gt;N/A"),TRUE,AVERAGEIFS(INDIRECT($AM24),INDIRECT($AQ24),$D24,INDIRECT($AO24),R$8,INDIRECT($AN24),"&lt;&gt;N/A")),"")</f>
        <v>0</v>
      </c>
      <c r="S24" s="9">
        <f t="shared" ca="1" si="5"/>
        <v>0.75</v>
      </c>
      <c r="T24" s="9" cm="1">
        <f t="array" ref="T24">IFERROR(_xlfn.IFS($B24="Domain",SUMIFS('C0. KPIs'!$AG$5:$AG$65,'C0. KPIs'!$AM$5:$AM$65,$D24,'C0. KPIs'!$AG$5:$AG$65,"&lt;&gt;N/A"),TRUE,SUMIFS('C0. KPIs'!$AG$5:$AG$65,'C0. KPIs'!$AN$5:$AN$65,$D24,'C0. KPIs'!$AG$5:$AG$65,"&lt;&gt;N/A")),"")</f>
        <v>0</v>
      </c>
      <c r="U24" s="9" cm="1">
        <f t="array" aca="1" ref="U24" ca="1">IFERROR(_xlfn.IFS($B24="Domain",SUMIFS(INDIRECT($AN24),INDIRECT($AP24),$D24,INDIRECT($AO24),U$8,INDIRECT($AN24),"&lt;&gt;N/A"),TRUE,SUMIFS(INDIRECT($AN24),INDIRECT($AQ24),$D24,INDIRECT($AO24),U$8,INDIRECT($AN24),"&lt;&gt;N/A")),"")</f>
        <v>0</v>
      </c>
      <c r="V24" s="9" cm="1">
        <f t="array" aca="1" ref="V24" ca="1">IFERROR(_xlfn.IFS($B24="Domain",SUMIFS(INDIRECT($AN24),INDIRECT($AP24),$D24,INDIRECT($AO24),V$8,INDIRECT($AN24),"&lt;&gt;N/A"),TRUE,SUMIFS(INDIRECT($AN24),INDIRECT($AQ24),$D24,INDIRECT($AO24),V$8,INDIRECT($AN24),"&lt;&gt;N/A")),"")</f>
        <v>0</v>
      </c>
      <c r="W24" s="9" cm="1">
        <f t="array" aca="1" ref="W24" ca="1">IFERROR(_xlfn.IFS($B24="Domain",SUMIFS(INDIRECT($AN24),INDIRECT($AP24),$D24,INDIRECT($AO24),W$8,INDIRECT($AN24),"&lt;&gt;N/A"),TRUE,SUMIFS(INDIRECT($AN24),INDIRECT($AQ24),$D24,INDIRECT($AO24),W$8,INDIRECT($AN24),"&lt;&gt;N/A")),"")</f>
        <v>0</v>
      </c>
      <c r="X24" s="9">
        <f t="shared" ca="1" si="2"/>
        <v>0</v>
      </c>
      <c r="Y24" s="9" cm="1">
        <f t="array" ref="Y24">IFERROR(_xlfn.IFS(E24=0,0,$B24="Domain",AVERAGEIFS('C0. KPIs'!$AG$5:$AG$65,'C0. KPIs'!$AM$5:$AM$65,$D24,'C0. KPIs'!$AG$5:$AG$65,"&lt;&gt;N/A"),TRUE,AVERAGEIFS('C0. KPIs'!$AG$5:$AG$65,'C0. KPIs'!$AN$5:$AN$65,$D24,'C0. KPIs'!$AG$5:$AG$65,"&lt;&gt;N/A")),"")</f>
        <v>0</v>
      </c>
      <c r="Z24" s="9" cm="1">
        <f t="array" aca="1" ref="Z24" ca="1">IFERROR(_xlfn.IFS(F24=0,0,$B24="Domain",AVERAGEIFS(INDIRECT($AN24),INDIRECT($AP24),$D24,INDIRECT($AO24),Z$8,INDIRECT($AN24),"&lt;&gt;N/A"),TRUE,AVERAGEIFS(INDIRECT($AN24),INDIRECT($AQ24),$D24,INDIRECT($AO24),Z$8,INDIRECT($AN24),"&lt;&gt;N/A")),"")</f>
        <v>0</v>
      </c>
      <c r="AA24" s="9" cm="1">
        <f t="array" aca="1" ref="AA24" ca="1">IFERROR(_xlfn.IFS(G24=0,0,$B24="Domain",AVERAGEIFS(INDIRECT($AN24),INDIRECT($AP24),$D24,INDIRECT($AO24),AA$8,INDIRECT($AN24),"&lt;&gt;N/A"),TRUE,AVERAGEIFS(INDIRECT($AN24),INDIRECT($AQ24),$D24,INDIRECT($AO24),AA$8,INDIRECT($AN24),"&lt;&gt;N/A")),"")</f>
        <v>0</v>
      </c>
      <c r="AB24" s="9" cm="1">
        <f t="array" aca="1" ref="AB24" ca="1">IFERROR(_xlfn.IFS(H24=0,0,$B24="Domain",AVERAGEIFS(INDIRECT($AN24),INDIRECT($AP24),$D24,INDIRECT($AO24),AB$8,INDIRECT($AN24),"&lt;&gt;N/A"),TRUE,AVERAGEIFS(INDIRECT($AN24),INDIRECT($AQ24),$D24,INDIRECT($AO24),AB$8,INDIRECT($AN24),"&lt;&gt;N/A")),"")</f>
        <v>0</v>
      </c>
      <c r="AC24" s="9">
        <f t="shared" ca="1" si="6"/>
        <v>0</v>
      </c>
      <c r="AD24" s="9" cm="1">
        <f t="array" ref="AD24">IFERROR(_xlfn.IFS(E24=0,0,TRUE,T24/J24),"")</f>
        <v>0</v>
      </c>
      <c r="AE24" s="9" cm="1">
        <f t="array" aca="1" ref="AE24" ca="1">IFERROR(_xlfn.IFS(F24=0,0,TRUE,U24/K24),"")</f>
        <v>0</v>
      </c>
      <c r="AF24" s="9" cm="1">
        <f t="array" aca="1" ref="AF24" ca="1">IFERROR(_xlfn.IFS(G24=0,0,TRUE,V24/L24),"")</f>
        <v>0</v>
      </c>
      <c r="AG24" s="9" cm="1">
        <f t="array" aca="1" ref="AG24" ca="1">IFERROR(_xlfn.IFS(H24=0,0,TRUE,W24/M24),"")</f>
        <v>0</v>
      </c>
      <c r="AH24" s="9" cm="1">
        <f t="array" aca="1" ref="AH24" ca="1">IFERROR(_xlfn.IFS(I24=0,0,TRUE,X24/N24),"")</f>
        <v>0</v>
      </c>
      <c r="AI24" s="10"/>
      <c r="AJ24" s="10" t="str">
        <f t="shared" si="9"/>
        <v>2. Inventory Management</v>
      </c>
      <c r="AK24" s="10" t="str">
        <f>LEFT(INDEX($AK$10:$AK$16,MATCH(B24,$AL$10:$AL$16,0)),2)&amp;COUNTIFS($B$17:B24,B24)&amp;" "&amp;AL24</f>
        <v>2.4 Stockout and Backorder Management</v>
      </c>
      <c r="AL24" s="10" t="str">
        <f t="shared" si="7"/>
        <v>Stockout and Backorder Management</v>
      </c>
      <c r="AM24" s="10" t="str">
        <f t="shared" si="10"/>
        <v>'C2. Inventory Management'!$S$5:$S$73</v>
      </c>
      <c r="AN24" s="10" t="str">
        <f t="shared" si="10"/>
        <v>'C2. Inventory Management'!$AB$5:$AB$73</v>
      </c>
      <c r="AO24" s="10" t="str">
        <f t="shared" si="10"/>
        <v>'C2. Inventory Management'!$AC$5:$AC$73</v>
      </c>
      <c r="AP24" s="10" t="str">
        <f t="shared" si="10"/>
        <v>'C2. Inventory Management'!$AE$5:$AE$73</v>
      </c>
      <c r="AQ24" s="10" t="str">
        <f t="shared" si="10"/>
        <v>'C2. Inventory Management'!$AF$5:$AF$73</v>
      </c>
    </row>
    <row r="25" spans="2:43" ht="15" customHeight="1" x14ac:dyDescent="0.25">
      <c r="B25" s="47" t="s">
        <v>283</v>
      </c>
      <c r="C25" s="11" t="str">
        <f t="shared" si="8"/>
        <v>C2. Inventory Management</v>
      </c>
      <c r="D25" s="11" t="s">
        <v>126</v>
      </c>
      <c r="E25" s="48" cm="1">
        <f t="array" ref="E25">IFERROR(_xlfn.IFS($B25="Domain",COUNTIFS('C0. KPIs'!$AM$5:$AM$65,$D25,'C0. KPIs'!$AG$5:$AG$65,"&lt;&gt;N/A"),TRUE,COUNTIFS('C0. KPIs'!$AN$5:$AN$65,$D25,'C0. KPIs'!$AG$5:$AG$65,"&lt;&gt;N/A")),0)</f>
        <v>6</v>
      </c>
      <c r="F25" s="48" cm="1">
        <f t="array" aca="1" ref="F25" ca="1">IFERROR(_xlfn.IFS($B25="Domain",COUNTIFS(INDIRECT($AP25),$D25,INDIRECT($AO25),F$8,INDIRECT($AN25),"&lt;&gt;N/A"),TRUE,COUNTIFS(INDIRECT($AQ25),$D25,INDIRECT($AO25),F$8,INDIRECT($AN25),"&lt;&gt;N/A")),"")</f>
        <v>0</v>
      </c>
      <c r="G25" s="48" cm="1">
        <f t="array" aca="1" ref="G25" ca="1">IFERROR(_xlfn.IFS($B25="Domain",COUNTIFS(INDIRECT($AP25),$D25,INDIRECT($AO25),G$8,INDIRECT($AN25),"&lt;&gt;N/A"),TRUE,COUNTIFS(INDIRECT($AQ25),$D25,INDIRECT($AO25),G$8,INDIRECT($AN25),"&lt;&gt;N/A")),"")</f>
        <v>0</v>
      </c>
      <c r="H25" s="48" cm="1">
        <f t="array" aca="1" ref="H25" ca="1">IFERROR(_xlfn.IFS($B25="Domain",COUNTIFS(INDIRECT($AP25),$D25,INDIRECT($AO25),H$8,INDIRECT($AN25),"&lt;&gt;N/A"),TRUE,COUNTIFS(INDIRECT($AQ25),$D25,INDIRECT($AO25),H$8,INDIRECT($AN25),"&lt;&gt;N/A")),"")</f>
        <v>0</v>
      </c>
      <c r="I25" s="48">
        <f t="shared" ca="1" si="3"/>
        <v>6</v>
      </c>
      <c r="J25" s="9" cm="1">
        <f t="array" ref="J25">IFERROR(_xlfn.IFS($B25="Domain",SUMIFS('C0. KPIs'!$M$5:$M$65,'C0. KPIs'!$AM$5:$AM$65,$D25,'C0. KPIs'!$AG$5:$AG$65,"&lt;&gt;N/A"),TRUE,SUMIFS('C0. KPIs'!$M$5:$M$65,'C0. KPIs'!$AN$5:$AN$65,$D25,'C0. KPIs'!$AG$5:$AG$65,"&lt;&gt;N/A")),"")</f>
        <v>4.8</v>
      </c>
      <c r="K25" s="9" cm="1">
        <f t="array" aca="1" ref="K25" ca="1">IFERROR(_xlfn.IFS($B25="Domain",SUMIFS(INDIRECT($AM25),INDIRECT($AP25),$D25,INDIRECT($AO25),K$8,INDIRECT($AN25),"&lt;&gt;N/A"),TRUE,SUMIFS(INDIRECT($AM25),INDIRECT($AQ25),$D25,INDIRECT($AO25),K$8,INDIRECT($AN25),"&lt;&gt;N/A")),"")</f>
        <v>0</v>
      </c>
      <c r="L25" s="9" cm="1">
        <f t="array" aca="1" ref="L25" ca="1">IFERROR(_xlfn.IFS($B25="Domain",SUMIFS(INDIRECT($AM25),INDIRECT($AP25),$D25,INDIRECT($AO25),L$8,INDIRECT($AN25),"&lt;&gt;N/A"),TRUE,SUMIFS(INDIRECT($AM25),INDIRECT($AQ25),$D25,INDIRECT($AO25),L$8,INDIRECT($AN25),"&lt;&gt;N/A")),"")</f>
        <v>0</v>
      </c>
      <c r="M25" s="9" cm="1">
        <f t="array" aca="1" ref="M25" ca="1">IFERROR(_xlfn.IFS($B25="Domain",SUMIFS(INDIRECT($AM25),INDIRECT($AP25),$D25,INDIRECT($AO25),M$8,INDIRECT($AN25),"&lt;&gt;N/A"),TRUE,SUMIFS(INDIRECT($AM25),INDIRECT($AQ25),$D25,INDIRECT($AO25),M$8,INDIRECT($AN25),"&lt;&gt;N/A")),"")</f>
        <v>0</v>
      </c>
      <c r="N25" s="9">
        <f t="shared" ca="1" si="4"/>
        <v>4.8</v>
      </c>
      <c r="O25" s="9" cm="1">
        <f t="array" ref="O25">IFERROR(_xlfn.IFS(E25=0,0,$B25="Domain",AVERAGEIFS('C0. KPIs'!$M$5:$M$65,'C0. KPIs'!$AM$5:$AM$65,$D25,'C0. KPIs'!$AG$5:$AG$65,"&lt;&gt;N/A"),TRUE,AVERAGEIFS('C0. KPIs'!$M$5:$M$65,'C0. KPIs'!$AN$5:$AN$65,$D25,'C0. KPIs'!$AG$5:$AG$65,"&lt;&gt;N/A")),"")</f>
        <v>0.79999999999999993</v>
      </c>
      <c r="P25" s="9" cm="1">
        <f t="array" aca="1" ref="P25" ca="1">IFERROR(_xlfn.IFS(F25=0,0,$B25="Domain",AVERAGEIFS(INDIRECT($AM25),INDIRECT($AP25),$D25,INDIRECT($AO25),P$8,INDIRECT($AN25),"&lt;&gt;N/A"),TRUE,AVERAGEIFS(INDIRECT($AM25),INDIRECT($AQ25),$D25,INDIRECT($AO25),P$8,INDIRECT($AN25),"&lt;&gt;N/A")),"")</f>
        <v>0</v>
      </c>
      <c r="Q25" s="9" cm="1">
        <f t="array" aca="1" ref="Q25" ca="1">IFERROR(_xlfn.IFS(G25=0,0,$B25="Domain",AVERAGEIFS(INDIRECT($AM25),INDIRECT($AP25),$D25,INDIRECT($AO25),Q$8,INDIRECT($AN25),"&lt;&gt;N/A"),TRUE,AVERAGEIFS(INDIRECT($AM25),INDIRECT($AQ25),$D25,INDIRECT($AO25),Q$8,INDIRECT($AN25),"&lt;&gt;N/A")),"")</f>
        <v>0</v>
      </c>
      <c r="R25" s="9" cm="1">
        <f t="array" aca="1" ref="R25" ca="1">IFERROR(_xlfn.IFS(H25=0,0,$B25="Domain",AVERAGEIFS(INDIRECT($AM25),INDIRECT($AP25),$D25,INDIRECT($AO25),R$8,INDIRECT($AN25),"&lt;&gt;N/A"),TRUE,AVERAGEIFS(INDIRECT($AM25),INDIRECT($AQ25),$D25,INDIRECT($AO25),R$8,INDIRECT($AN25),"&lt;&gt;N/A")),"")</f>
        <v>0</v>
      </c>
      <c r="S25" s="9">
        <f t="shared" ca="1" si="5"/>
        <v>0.79999999999999993</v>
      </c>
      <c r="T25" s="9" cm="1">
        <f t="array" ref="T25">IFERROR(_xlfn.IFS($B25="Domain",SUMIFS('C0. KPIs'!$AG$5:$AG$65,'C0. KPIs'!$AM$5:$AM$65,$D25,'C0. KPIs'!$AG$5:$AG$65,"&lt;&gt;N/A"),TRUE,SUMIFS('C0. KPIs'!$AG$5:$AG$65,'C0. KPIs'!$AN$5:$AN$65,$D25,'C0. KPIs'!$AG$5:$AG$65,"&lt;&gt;N/A")),"")</f>
        <v>0</v>
      </c>
      <c r="U25" s="9" cm="1">
        <f t="array" aca="1" ref="U25" ca="1">IFERROR(_xlfn.IFS($B25="Domain",SUMIFS(INDIRECT($AN25),INDIRECT($AP25),$D25,INDIRECT($AO25),U$8,INDIRECT($AN25),"&lt;&gt;N/A"),TRUE,SUMIFS(INDIRECT($AN25),INDIRECT($AQ25),$D25,INDIRECT($AO25),U$8,INDIRECT($AN25),"&lt;&gt;N/A")),"")</f>
        <v>0</v>
      </c>
      <c r="V25" s="9" cm="1">
        <f t="array" aca="1" ref="V25" ca="1">IFERROR(_xlfn.IFS($B25="Domain",SUMIFS(INDIRECT($AN25),INDIRECT($AP25),$D25,INDIRECT($AO25),V$8,INDIRECT($AN25),"&lt;&gt;N/A"),TRUE,SUMIFS(INDIRECT($AN25),INDIRECT($AQ25),$D25,INDIRECT($AO25),V$8,INDIRECT($AN25),"&lt;&gt;N/A")),"")</f>
        <v>0</v>
      </c>
      <c r="W25" s="9" cm="1">
        <f t="array" aca="1" ref="W25" ca="1">IFERROR(_xlfn.IFS($B25="Domain",SUMIFS(INDIRECT($AN25),INDIRECT($AP25),$D25,INDIRECT($AO25),W$8,INDIRECT($AN25),"&lt;&gt;N/A"),TRUE,SUMIFS(INDIRECT($AN25),INDIRECT($AQ25),$D25,INDIRECT($AO25),W$8,INDIRECT($AN25),"&lt;&gt;N/A")),"")</f>
        <v>0</v>
      </c>
      <c r="X25" s="9">
        <f t="shared" ca="1" si="2"/>
        <v>0</v>
      </c>
      <c r="Y25" s="9" cm="1">
        <f t="array" ref="Y25">IFERROR(_xlfn.IFS(E25=0,0,$B25="Domain",AVERAGEIFS('C0. KPIs'!$AG$5:$AG$65,'C0. KPIs'!$AM$5:$AM$65,$D25,'C0. KPIs'!$AG$5:$AG$65,"&lt;&gt;N/A"),TRUE,AVERAGEIFS('C0. KPIs'!$AG$5:$AG$65,'C0. KPIs'!$AN$5:$AN$65,$D25,'C0. KPIs'!$AG$5:$AG$65,"&lt;&gt;N/A")),"")</f>
        <v>0</v>
      </c>
      <c r="Z25" s="9" cm="1">
        <f t="array" aca="1" ref="Z25" ca="1">IFERROR(_xlfn.IFS(F25=0,0,$B25="Domain",AVERAGEIFS(INDIRECT($AN25),INDIRECT($AP25),$D25,INDIRECT($AO25),Z$8,INDIRECT($AN25),"&lt;&gt;N/A"),TRUE,AVERAGEIFS(INDIRECT($AN25),INDIRECT($AQ25),$D25,INDIRECT($AO25),Z$8,INDIRECT($AN25),"&lt;&gt;N/A")),"")</f>
        <v>0</v>
      </c>
      <c r="AA25" s="9" cm="1">
        <f t="array" aca="1" ref="AA25" ca="1">IFERROR(_xlfn.IFS(G25=0,0,$B25="Domain",AVERAGEIFS(INDIRECT($AN25),INDIRECT($AP25),$D25,INDIRECT($AO25),AA$8,INDIRECT($AN25),"&lt;&gt;N/A"),TRUE,AVERAGEIFS(INDIRECT($AN25),INDIRECT($AQ25),$D25,INDIRECT($AO25),AA$8,INDIRECT($AN25),"&lt;&gt;N/A")),"")</f>
        <v>0</v>
      </c>
      <c r="AB25" s="9" cm="1">
        <f t="array" aca="1" ref="AB25" ca="1">IFERROR(_xlfn.IFS(H25=0,0,$B25="Domain",AVERAGEIFS(INDIRECT($AN25),INDIRECT($AP25),$D25,INDIRECT($AO25),AB$8,INDIRECT($AN25),"&lt;&gt;N/A"),TRUE,AVERAGEIFS(INDIRECT($AN25),INDIRECT($AQ25),$D25,INDIRECT($AO25),AB$8,INDIRECT($AN25),"&lt;&gt;N/A")),"")</f>
        <v>0</v>
      </c>
      <c r="AC25" s="9">
        <f t="shared" ca="1" si="6"/>
        <v>0</v>
      </c>
      <c r="AD25" s="9" cm="1">
        <f t="array" ref="AD25">IFERROR(_xlfn.IFS(E25=0,0,TRUE,T25/J25),"")</f>
        <v>0</v>
      </c>
      <c r="AE25" s="9" cm="1">
        <f t="array" aca="1" ref="AE25" ca="1">IFERROR(_xlfn.IFS(F25=0,0,TRUE,U25/K25),"")</f>
        <v>0</v>
      </c>
      <c r="AF25" s="9" cm="1">
        <f t="array" aca="1" ref="AF25" ca="1">IFERROR(_xlfn.IFS(G25=0,0,TRUE,V25/L25),"")</f>
        <v>0</v>
      </c>
      <c r="AG25" s="9" cm="1">
        <f t="array" aca="1" ref="AG25" ca="1">IFERROR(_xlfn.IFS(H25=0,0,TRUE,W25/M25),"")</f>
        <v>0</v>
      </c>
      <c r="AH25" s="9" cm="1">
        <f t="array" aca="1" ref="AH25" ca="1">IFERROR(_xlfn.IFS(I25=0,0,TRUE,X25/N25),"")</f>
        <v>0</v>
      </c>
      <c r="AI25" s="10"/>
      <c r="AJ25" s="10" t="str">
        <f t="shared" si="9"/>
        <v>2. Inventory Management</v>
      </c>
      <c r="AK25" s="10" t="str">
        <f>LEFT(INDEX($AK$10:$AK$16,MATCH(B25,$AL$10:$AL$16,0)),2)&amp;COUNTIFS($B$17:B25,B25)&amp;" "&amp;AL25</f>
        <v>2.5 Redundancy, Optionality and SKU Rationalization</v>
      </c>
      <c r="AL25" s="10" t="str">
        <f t="shared" si="7"/>
        <v>Redundancy, Optionality and SKU Rationalization</v>
      </c>
      <c r="AM25" s="10" t="str">
        <f t="shared" si="10"/>
        <v>'C2. Inventory Management'!$S$5:$S$73</v>
      </c>
      <c r="AN25" s="10" t="str">
        <f t="shared" si="10"/>
        <v>'C2. Inventory Management'!$AB$5:$AB$73</v>
      </c>
      <c r="AO25" s="10" t="str">
        <f t="shared" si="10"/>
        <v>'C2. Inventory Management'!$AC$5:$AC$73</v>
      </c>
      <c r="AP25" s="10" t="str">
        <f t="shared" si="10"/>
        <v>'C2. Inventory Management'!$AE$5:$AE$73</v>
      </c>
      <c r="AQ25" s="10" t="str">
        <f t="shared" si="10"/>
        <v>'C2. Inventory Management'!$AF$5:$AF$73</v>
      </c>
    </row>
    <row r="26" spans="2:43" ht="15" customHeight="1" x14ac:dyDescent="0.25">
      <c r="B26" s="47" t="s">
        <v>339</v>
      </c>
      <c r="C26" s="11" t="str">
        <f t="shared" si="8"/>
        <v>C3. Logistics</v>
      </c>
      <c r="D26" s="11" t="s">
        <v>137</v>
      </c>
      <c r="E26" s="48" cm="1">
        <f t="array" ref="E26">IFERROR(_xlfn.IFS($B26="Domain",COUNTIFS('C0. KPIs'!$AM$5:$AM$65,$D26,'C0. KPIs'!$AG$5:$AG$65,"&lt;&gt;N/A"),TRUE,COUNTIFS('C0. KPIs'!$AN$5:$AN$65,$D26,'C0. KPIs'!$AG$5:$AG$65,"&lt;&gt;N/A")),0)</f>
        <v>2</v>
      </c>
      <c r="F26" s="48" cm="1">
        <f t="array" aca="1" ref="F26" ca="1">IFERROR(_xlfn.IFS($B26="Domain",COUNTIFS(INDIRECT($AP26),$D26,INDIRECT($AO26),F$8,INDIRECT($AN26),"&lt;&gt;N/A"),TRUE,COUNTIFS(INDIRECT($AQ26),$D26,INDIRECT($AO26),F$8,INDIRECT($AN26),"&lt;&gt;N/A")),"")</f>
        <v>0</v>
      </c>
      <c r="G26" s="48" cm="1">
        <f t="array" aca="1" ref="G26" ca="1">IFERROR(_xlfn.IFS($B26="Domain",COUNTIFS(INDIRECT($AP26),$D26,INDIRECT($AO26),G$8,INDIRECT($AN26),"&lt;&gt;N/A"),TRUE,COUNTIFS(INDIRECT($AQ26),$D26,INDIRECT($AO26),G$8,INDIRECT($AN26),"&lt;&gt;N/A")),"")</f>
        <v>0</v>
      </c>
      <c r="H26" s="48" cm="1">
        <f t="array" aca="1" ref="H26" ca="1">IFERROR(_xlfn.IFS($B26="Domain",COUNTIFS(INDIRECT($AP26),$D26,INDIRECT($AO26),H$8,INDIRECT($AN26),"&lt;&gt;N/A"),TRUE,COUNTIFS(INDIRECT($AQ26),$D26,INDIRECT($AO26),H$8,INDIRECT($AN26),"&lt;&gt;N/A")),"")</f>
        <v>0</v>
      </c>
      <c r="I26" s="48">
        <f t="shared" ca="1" si="3"/>
        <v>2</v>
      </c>
      <c r="J26" s="9" cm="1">
        <f t="array" ref="J26">IFERROR(_xlfn.IFS($B26="Domain",SUMIFS('C0. KPIs'!$M$5:$M$65,'C0. KPIs'!$AM$5:$AM$65,$D26,'C0. KPIs'!$AG$5:$AG$65,"&lt;&gt;N/A"),TRUE,SUMIFS('C0. KPIs'!$M$5:$M$65,'C0. KPIs'!$AN$5:$AN$65,$D26,'C0. KPIs'!$AG$5:$AG$65,"&lt;&gt;N/A")),"")</f>
        <v>0.2</v>
      </c>
      <c r="K26" s="9" cm="1">
        <f t="array" aca="1" ref="K26" ca="1">IFERROR(_xlfn.IFS($B26="Domain",SUMIFS(INDIRECT($AM26),INDIRECT($AP26),$D26,INDIRECT($AO26),K$8,INDIRECT($AN26),"&lt;&gt;N/A"),TRUE,SUMIFS(INDIRECT($AM26),INDIRECT($AQ26),$D26,INDIRECT($AO26),K$8,INDIRECT($AN26),"&lt;&gt;N/A")),"")</f>
        <v>0</v>
      </c>
      <c r="L26" s="9" cm="1">
        <f t="array" aca="1" ref="L26" ca="1">IFERROR(_xlfn.IFS($B26="Domain",SUMIFS(INDIRECT($AM26),INDIRECT($AP26),$D26,INDIRECT($AO26),L$8,INDIRECT($AN26),"&lt;&gt;N/A"),TRUE,SUMIFS(INDIRECT($AM26),INDIRECT($AQ26),$D26,INDIRECT($AO26),L$8,INDIRECT($AN26),"&lt;&gt;N/A")),"")</f>
        <v>0</v>
      </c>
      <c r="M26" s="9" cm="1">
        <f t="array" aca="1" ref="M26" ca="1">IFERROR(_xlfn.IFS($B26="Domain",SUMIFS(INDIRECT($AM26),INDIRECT($AP26),$D26,INDIRECT($AO26),M$8,INDIRECT($AN26),"&lt;&gt;N/A"),TRUE,SUMIFS(INDIRECT($AM26),INDIRECT($AQ26),$D26,INDIRECT($AO26),M$8,INDIRECT($AN26),"&lt;&gt;N/A")),"")</f>
        <v>0</v>
      </c>
      <c r="N26" s="9">
        <f t="shared" ca="1" si="4"/>
        <v>0.2</v>
      </c>
      <c r="O26" s="9" cm="1">
        <f t="array" ref="O26">IFERROR(_xlfn.IFS(E26=0,0,$B26="Domain",AVERAGEIFS('C0. KPIs'!$M$5:$M$65,'C0. KPIs'!$AM$5:$AM$65,$D26,'C0. KPIs'!$AG$5:$AG$65,"&lt;&gt;N/A"),TRUE,AVERAGEIFS('C0. KPIs'!$M$5:$M$65,'C0. KPIs'!$AN$5:$AN$65,$D26,'C0. KPIs'!$AG$5:$AG$65,"&lt;&gt;N/A")),"")</f>
        <v>0.1</v>
      </c>
      <c r="P26" s="9" cm="1">
        <f t="array" aca="1" ref="P26" ca="1">IFERROR(_xlfn.IFS(F26=0,0,$B26="Domain",AVERAGEIFS(INDIRECT($AM26),INDIRECT($AP26),$D26,INDIRECT($AO26),P$8,INDIRECT($AN26),"&lt;&gt;N/A"),TRUE,AVERAGEIFS(INDIRECT($AM26),INDIRECT($AQ26),$D26,INDIRECT($AO26),P$8,INDIRECT($AN26),"&lt;&gt;N/A")),"")</f>
        <v>0</v>
      </c>
      <c r="Q26" s="9" cm="1">
        <f t="array" aca="1" ref="Q26" ca="1">IFERROR(_xlfn.IFS(G26=0,0,$B26="Domain",AVERAGEIFS(INDIRECT($AM26),INDIRECT($AP26),$D26,INDIRECT($AO26),Q$8,INDIRECT($AN26),"&lt;&gt;N/A"),TRUE,AVERAGEIFS(INDIRECT($AM26),INDIRECT($AQ26),$D26,INDIRECT($AO26),Q$8,INDIRECT($AN26),"&lt;&gt;N/A")),"")</f>
        <v>0</v>
      </c>
      <c r="R26" s="9" cm="1">
        <f t="array" aca="1" ref="R26" ca="1">IFERROR(_xlfn.IFS(H26=0,0,$B26="Domain",AVERAGEIFS(INDIRECT($AM26),INDIRECT($AP26),$D26,INDIRECT($AO26),R$8,INDIRECT($AN26),"&lt;&gt;N/A"),TRUE,AVERAGEIFS(INDIRECT($AM26),INDIRECT($AQ26),$D26,INDIRECT($AO26),R$8,INDIRECT($AN26),"&lt;&gt;N/A")),"")</f>
        <v>0</v>
      </c>
      <c r="S26" s="9">
        <f t="shared" ca="1" si="5"/>
        <v>0.1</v>
      </c>
      <c r="T26" s="9" cm="1">
        <f t="array" ref="T26">IFERROR(_xlfn.IFS($B26="Domain",SUMIFS('C0. KPIs'!$AG$5:$AG$65,'C0. KPIs'!$AM$5:$AM$65,$D26,'C0. KPIs'!$AG$5:$AG$65,"&lt;&gt;N/A"),TRUE,SUMIFS('C0. KPIs'!$AG$5:$AG$65,'C0. KPIs'!$AN$5:$AN$65,$D26,'C0. KPIs'!$AG$5:$AG$65,"&lt;&gt;N/A")),"")</f>
        <v>0</v>
      </c>
      <c r="U26" s="9" cm="1">
        <f t="array" aca="1" ref="U26" ca="1">IFERROR(_xlfn.IFS($B26="Domain",SUMIFS(INDIRECT($AN26),INDIRECT($AP26),$D26,INDIRECT($AO26),U$8,INDIRECT($AN26),"&lt;&gt;N/A"),TRUE,SUMIFS(INDIRECT($AN26),INDIRECT($AQ26),$D26,INDIRECT($AO26),U$8,INDIRECT($AN26),"&lt;&gt;N/A")),"")</f>
        <v>0</v>
      </c>
      <c r="V26" s="9" cm="1">
        <f t="array" aca="1" ref="V26" ca="1">IFERROR(_xlfn.IFS($B26="Domain",SUMIFS(INDIRECT($AN26),INDIRECT($AP26),$D26,INDIRECT($AO26),V$8,INDIRECT($AN26),"&lt;&gt;N/A"),TRUE,SUMIFS(INDIRECT($AN26),INDIRECT($AQ26),$D26,INDIRECT($AO26),V$8,INDIRECT($AN26),"&lt;&gt;N/A")),"")</f>
        <v>0</v>
      </c>
      <c r="W26" s="9" cm="1">
        <f t="array" aca="1" ref="W26" ca="1">IFERROR(_xlfn.IFS($B26="Domain",SUMIFS(INDIRECT($AN26),INDIRECT($AP26),$D26,INDIRECT($AO26),W$8,INDIRECT($AN26),"&lt;&gt;N/A"),TRUE,SUMIFS(INDIRECT($AN26),INDIRECT($AQ26),$D26,INDIRECT($AO26),W$8,INDIRECT($AN26),"&lt;&gt;N/A")),"")</f>
        <v>0</v>
      </c>
      <c r="X26" s="9">
        <f t="shared" ca="1" si="2"/>
        <v>0</v>
      </c>
      <c r="Y26" s="9" cm="1">
        <f t="array" ref="Y26">IFERROR(_xlfn.IFS(E26=0,0,$B26="Domain",AVERAGEIFS('C0. KPIs'!$AG$5:$AG$65,'C0. KPIs'!$AM$5:$AM$65,$D26,'C0. KPIs'!$AG$5:$AG$65,"&lt;&gt;N/A"),TRUE,AVERAGEIFS('C0. KPIs'!$AG$5:$AG$65,'C0. KPIs'!$AN$5:$AN$65,$D26,'C0. KPIs'!$AG$5:$AG$65,"&lt;&gt;N/A")),"")</f>
        <v>0</v>
      </c>
      <c r="Z26" s="9" cm="1">
        <f t="array" aca="1" ref="Z26" ca="1">IFERROR(_xlfn.IFS(F26=0,0,$B26="Domain",AVERAGEIFS(INDIRECT($AN26),INDIRECT($AP26),$D26,INDIRECT($AO26),Z$8,INDIRECT($AN26),"&lt;&gt;N/A"),TRUE,AVERAGEIFS(INDIRECT($AN26),INDIRECT($AQ26),$D26,INDIRECT($AO26),Z$8,INDIRECT($AN26),"&lt;&gt;N/A")),"")</f>
        <v>0</v>
      </c>
      <c r="AA26" s="9" cm="1">
        <f t="array" aca="1" ref="AA26" ca="1">IFERROR(_xlfn.IFS(G26=0,0,$B26="Domain",AVERAGEIFS(INDIRECT($AN26),INDIRECT($AP26),$D26,INDIRECT($AO26),AA$8,INDIRECT($AN26),"&lt;&gt;N/A"),TRUE,AVERAGEIFS(INDIRECT($AN26),INDIRECT($AQ26),$D26,INDIRECT($AO26),AA$8,INDIRECT($AN26),"&lt;&gt;N/A")),"")</f>
        <v>0</v>
      </c>
      <c r="AB26" s="9" cm="1">
        <f t="array" aca="1" ref="AB26" ca="1">IFERROR(_xlfn.IFS(H26=0,0,$B26="Domain",AVERAGEIFS(INDIRECT($AN26),INDIRECT($AP26),$D26,INDIRECT($AO26),AB$8,INDIRECT($AN26),"&lt;&gt;N/A"),TRUE,AVERAGEIFS(INDIRECT($AN26),INDIRECT($AQ26),$D26,INDIRECT($AO26),AB$8,INDIRECT($AN26),"&lt;&gt;N/A")),"")</f>
        <v>0</v>
      </c>
      <c r="AC26" s="9">
        <f t="shared" ca="1" si="6"/>
        <v>0</v>
      </c>
      <c r="AD26" s="9" cm="1">
        <f t="array" ref="AD26">IFERROR(_xlfn.IFS(E26=0,0,TRUE,T26/J26),"")</f>
        <v>0</v>
      </c>
      <c r="AE26" s="9" cm="1">
        <f t="array" aca="1" ref="AE26" ca="1">IFERROR(_xlfn.IFS(F26=0,0,TRUE,U26/K26),"")</f>
        <v>0</v>
      </c>
      <c r="AF26" s="9" cm="1">
        <f t="array" aca="1" ref="AF26" ca="1">IFERROR(_xlfn.IFS(G26=0,0,TRUE,V26/L26),"")</f>
        <v>0</v>
      </c>
      <c r="AG26" s="9" cm="1">
        <f t="array" aca="1" ref="AG26" ca="1">IFERROR(_xlfn.IFS(H26=0,0,TRUE,W26/M26),"")</f>
        <v>0</v>
      </c>
      <c r="AH26" s="9" cm="1">
        <f t="array" aca="1" ref="AH26" ca="1">IFERROR(_xlfn.IFS(I26=0,0,TRUE,X26/N26),"")</f>
        <v>0</v>
      </c>
      <c r="AI26" s="10"/>
      <c r="AJ26" s="10" t="str">
        <f t="shared" si="9"/>
        <v>3. Logistics</v>
      </c>
      <c r="AK26" s="10" t="str">
        <f>LEFT(INDEX($AK$10:$AK$16,MATCH(B26,$AL$10:$AL$16,0)),2)&amp;COUNTIFS($B$17:B26,B26)&amp;" "&amp;AL26</f>
        <v>3.1 Warehouse Management</v>
      </c>
      <c r="AL26" s="10" t="str">
        <f t="shared" si="7"/>
        <v>Warehouse Management</v>
      </c>
      <c r="AM26" s="10" t="str">
        <f t="shared" si="10"/>
        <v>'C3. Logistics'!$S$5:$S$25</v>
      </c>
      <c r="AN26" s="10" t="str">
        <f t="shared" si="10"/>
        <v>'C3. Logistics'!$AB$5:$AB$25</v>
      </c>
      <c r="AO26" s="10" t="str">
        <f t="shared" si="10"/>
        <v>'C3. Logistics'!$AC$5:$AC$25</v>
      </c>
      <c r="AP26" s="10" t="str">
        <f t="shared" si="10"/>
        <v>'C3. Logistics'!$AE$5:$AE$25</v>
      </c>
      <c r="AQ26" s="10" t="str">
        <f t="shared" si="10"/>
        <v>'C3. Logistics'!$AF$5:$AF$25</v>
      </c>
    </row>
    <row r="27" spans="2:43" ht="15" customHeight="1" x14ac:dyDescent="0.25">
      <c r="B27" s="47" t="s">
        <v>339</v>
      </c>
      <c r="C27" s="11" t="str">
        <f t="shared" si="8"/>
        <v>C3. Logistics</v>
      </c>
      <c r="D27" s="11" t="s">
        <v>142</v>
      </c>
      <c r="E27" s="48" cm="1">
        <f t="array" ref="E27">IFERROR(_xlfn.IFS($B27="Domain",COUNTIFS('C0. KPIs'!$AM$5:$AM$65,$D27,'C0. KPIs'!$AG$5:$AG$65,"&lt;&gt;N/A"),TRUE,COUNTIFS('C0. KPIs'!$AN$5:$AN$65,$D27,'C0. KPIs'!$AG$5:$AG$65,"&lt;&gt;N/A")),0)</f>
        <v>2</v>
      </c>
      <c r="F27" s="48" cm="1">
        <f t="array" aca="1" ref="F27" ca="1">IFERROR(_xlfn.IFS($B27="Domain",COUNTIFS(INDIRECT($AP27),$D27,INDIRECT($AO27),F$8,INDIRECT($AN27),"&lt;&gt;N/A"),TRUE,COUNTIFS(INDIRECT($AQ27),$D27,INDIRECT($AO27),F$8,INDIRECT($AN27),"&lt;&gt;N/A")),"")</f>
        <v>0</v>
      </c>
      <c r="G27" s="48" cm="1">
        <f t="array" aca="1" ref="G27" ca="1">IFERROR(_xlfn.IFS($B27="Domain",COUNTIFS(INDIRECT($AP27),$D27,INDIRECT($AO27),G$8,INDIRECT($AN27),"&lt;&gt;N/A"),TRUE,COUNTIFS(INDIRECT($AQ27),$D27,INDIRECT($AO27),G$8,INDIRECT($AN27),"&lt;&gt;N/A")),"")</f>
        <v>0</v>
      </c>
      <c r="H27" s="48" cm="1">
        <f t="array" aca="1" ref="H27" ca="1">IFERROR(_xlfn.IFS($B27="Domain",COUNTIFS(INDIRECT($AP27),$D27,INDIRECT($AO27),H$8,INDIRECT($AN27),"&lt;&gt;N/A"),TRUE,COUNTIFS(INDIRECT($AQ27),$D27,INDIRECT($AO27),H$8,INDIRECT($AN27),"&lt;&gt;N/A")),"")</f>
        <v>0</v>
      </c>
      <c r="I27" s="48">
        <f t="shared" ca="1" si="3"/>
        <v>2</v>
      </c>
      <c r="J27" s="9" cm="1">
        <f t="array" ref="J27">IFERROR(_xlfn.IFS($B27="Domain",SUMIFS('C0. KPIs'!$M$5:$M$65,'C0. KPIs'!$AM$5:$AM$65,$D27,'C0. KPIs'!$AG$5:$AG$65,"&lt;&gt;N/A"),TRUE,SUMIFS('C0. KPIs'!$M$5:$M$65,'C0. KPIs'!$AN$5:$AN$65,$D27,'C0. KPIs'!$AG$5:$AG$65,"&lt;&gt;N/A")),"")</f>
        <v>0.75</v>
      </c>
      <c r="K27" s="9" cm="1">
        <f t="array" aca="1" ref="K27" ca="1">IFERROR(_xlfn.IFS($B27="Domain",SUMIFS(INDIRECT($AM27),INDIRECT($AP27),$D27,INDIRECT($AO27),K$8,INDIRECT($AN27),"&lt;&gt;N/A"),TRUE,SUMIFS(INDIRECT($AM27),INDIRECT($AQ27),$D27,INDIRECT($AO27),K$8,INDIRECT($AN27),"&lt;&gt;N/A")),"")</f>
        <v>0</v>
      </c>
      <c r="L27" s="9" cm="1">
        <f t="array" aca="1" ref="L27" ca="1">IFERROR(_xlfn.IFS($B27="Domain",SUMIFS(INDIRECT($AM27),INDIRECT($AP27),$D27,INDIRECT($AO27),L$8,INDIRECT($AN27),"&lt;&gt;N/A"),TRUE,SUMIFS(INDIRECT($AM27),INDIRECT($AQ27),$D27,INDIRECT($AO27),L$8,INDIRECT($AN27),"&lt;&gt;N/A")),"")</f>
        <v>0</v>
      </c>
      <c r="M27" s="9" cm="1">
        <f t="array" aca="1" ref="M27" ca="1">IFERROR(_xlfn.IFS($B27="Domain",SUMIFS(INDIRECT($AM27),INDIRECT($AP27),$D27,INDIRECT($AO27),M$8,INDIRECT($AN27),"&lt;&gt;N/A"),TRUE,SUMIFS(INDIRECT($AM27),INDIRECT($AQ27),$D27,INDIRECT($AO27),M$8,INDIRECT($AN27),"&lt;&gt;N/A")),"")</f>
        <v>0</v>
      </c>
      <c r="N27" s="9">
        <f t="shared" ca="1" si="4"/>
        <v>0.75</v>
      </c>
      <c r="O27" s="9" cm="1">
        <f t="array" ref="O27">IFERROR(_xlfn.IFS(E27=0,0,$B27="Domain",AVERAGEIFS('C0. KPIs'!$M$5:$M$65,'C0. KPIs'!$AM$5:$AM$65,$D27,'C0. KPIs'!$AG$5:$AG$65,"&lt;&gt;N/A"),TRUE,AVERAGEIFS('C0. KPIs'!$M$5:$M$65,'C0. KPIs'!$AN$5:$AN$65,$D27,'C0. KPIs'!$AG$5:$AG$65,"&lt;&gt;N/A")),"")</f>
        <v>0.375</v>
      </c>
      <c r="P27" s="9" cm="1">
        <f t="array" aca="1" ref="P27" ca="1">IFERROR(_xlfn.IFS(F27=0,0,$B27="Domain",AVERAGEIFS(INDIRECT($AM27),INDIRECT($AP27),$D27,INDIRECT($AO27),P$8,INDIRECT($AN27),"&lt;&gt;N/A"),TRUE,AVERAGEIFS(INDIRECT($AM27),INDIRECT($AQ27),$D27,INDIRECT($AO27),P$8,INDIRECT($AN27),"&lt;&gt;N/A")),"")</f>
        <v>0</v>
      </c>
      <c r="Q27" s="9" cm="1">
        <f t="array" aca="1" ref="Q27" ca="1">IFERROR(_xlfn.IFS(G27=0,0,$B27="Domain",AVERAGEIFS(INDIRECT($AM27),INDIRECT($AP27),$D27,INDIRECT($AO27),Q$8,INDIRECT($AN27),"&lt;&gt;N/A"),TRUE,AVERAGEIFS(INDIRECT($AM27),INDIRECT($AQ27),$D27,INDIRECT($AO27),Q$8,INDIRECT($AN27),"&lt;&gt;N/A")),"")</f>
        <v>0</v>
      </c>
      <c r="R27" s="9" cm="1">
        <f t="array" aca="1" ref="R27" ca="1">IFERROR(_xlfn.IFS(H27=0,0,$B27="Domain",AVERAGEIFS(INDIRECT($AM27),INDIRECT($AP27),$D27,INDIRECT($AO27),R$8,INDIRECT($AN27),"&lt;&gt;N/A"),TRUE,AVERAGEIFS(INDIRECT($AM27),INDIRECT($AQ27),$D27,INDIRECT($AO27),R$8,INDIRECT($AN27),"&lt;&gt;N/A")),"")</f>
        <v>0</v>
      </c>
      <c r="S27" s="9">
        <f t="shared" ca="1" si="5"/>
        <v>0.375</v>
      </c>
      <c r="T27" s="9" cm="1">
        <f t="array" ref="T27">IFERROR(_xlfn.IFS($B27="Domain",SUMIFS('C0. KPIs'!$AG$5:$AG$65,'C0. KPIs'!$AM$5:$AM$65,$D27,'C0. KPIs'!$AG$5:$AG$65,"&lt;&gt;N/A"),TRUE,SUMIFS('C0. KPIs'!$AG$5:$AG$65,'C0. KPIs'!$AN$5:$AN$65,$D27,'C0. KPIs'!$AG$5:$AG$65,"&lt;&gt;N/A")),"")</f>
        <v>0</v>
      </c>
      <c r="U27" s="9" cm="1">
        <f t="array" aca="1" ref="U27" ca="1">IFERROR(_xlfn.IFS($B27="Domain",SUMIFS(INDIRECT($AN27),INDIRECT($AP27),$D27,INDIRECT($AO27),U$8,INDIRECT($AN27),"&lt;&gt;N/A"),TRUE,SUMIFS(INDIRECT($AN27),INDIRECT($AQ27),$D27,INDIRECT($AO27),U$8,INDIRECT($AN27),"&lt;&gt;N/A")),"")</f>
        <v>0</v>
      </c>
      <c r="V27" s="9" cm="1">
        <f t="array" aca="1" ref="V27" ca="1">IFERROR(_xlfn.IFS($B27="Domain",SUMIFS(INDIRECT($AN27),INDIRECT($AP27),$D27,INDIRECT($AO27),V$8,INDIRECT($AN27),"&lt;&gt;N/A"),TRUE,SUMIFS(INDIRECT($AN27),INDIRECT($AQ27),$D27,INDIRECT($AO27),V$8,INDIRECT($AN27),"&lt;&gt;N/A")),"")</f>
        <v>0</v>
      </c>
      <c r="W27" s="9" cm="1">
        <f t="array" aca="1" ref="W27" ca="1">IFERROR(_xlfn.IFS($B27="Domain",SUMIFS(INDIRECT($AN27),INDIRECT($AP27),$D27,INDIRECT($AO27),W$8,INDIRECT($AN27),"&lt;&gt;N/A"),TRUE,SUMIFS(INDIRECT($AN27),INDIRECT($AQ27),$D27,INDIRECT($AO27),W$8,INDIRECT($AN27),"&lt;&gt;N/A")),"")</f>
        <v>0</v>
      </c>
      <c r="X27" s="9">
        <f t="shared" ca="1" si="2"/>
        <v>0</v>
      </c>
      <c r="Y27" s="9" cm="1">
        <f t="array" ref="Y27">IFERROR(_xlfn.IFS(E27=0,0,$B27="Domain",AVERAGEIFS('C0. KPIs'!$AG$5:$AG$65,'C0. KPIs'!$AM$5:$AM$65,$D27,'C0. KPIs'!$AG$5:$AG$65,"&lt;&gt;N/A"),TRUE,AVERAGEIFS('C0. KPIs'!$AG$5:$AG$65,'C0. KPIs'!$AN$5:$AN$65,$D27,'C0. KPIs'!$AG$5:$AG$65,"&lt;&gt;N/A")),"")</f>
        <v>0</v>
      </c>
      <c r="Z27" s="9" cm="1">
        <f t="array" aca="1" ref="Z27" ca="1">IFERROR(_xlfn.IFS(F27=0,0,$B27="Domain",AVERAGEIFS(INDIRECT($AN27),INDIRECT($AP27),$D27,INDIRECT($AO27),Z$8,INDIRECT($AN27),"&lt;&gt;N/A"),TRUE,AVERAGEIFS(INDIRECT($AN27),INDIRECT($AQ27),$D27,INDIRECT($AO27),Z$8,INDIRECT($AN27),"&lt;&gt;N/A")),"")</f>
        <v>0</v>
      </c>
      <c r="AA27" s="9" cm="1">
        <f t="array" aca="1" ref="AA27" ca="1">IFERROR(_xlfn.IFS(G27=0,0,$B27="Domain",AVERAGEIFS(INDIRECT($AN27),INDIRECT($AP27),$D27,INDIRECT($AO27),AA$8,INDIRECT($AN27),"&lt;&gt;N/A"),TRUE,AVERAGEIFS(INDIRECT($AN27),INDIRECT($AQ27),$D27,INDIRECT($AO27),AA$8,INDIRECT($AN27),"&lt;&gt;N/A")),"")</f>
        <v>0</v>
      </c>
      <c r="AB27" s="9" cm="1">
        <f t="array" aca="1" ref="AB27" ca="1">IFERROR(_xlfn.IFS(H27=0,0,$B27="Domain",AVERAGEIFS(INDIRECT($AN27),INDIRECT($AP27),$D27,INDIRECT($AO27),AB$8,INDIRECT($AN27),"&lt;&gt;N/A"),TRUE,AVERAGEIFS(INDIRECT($AN27),INDIRECT($AQ27),$D27,INDIRECT($AO27),AB$8,INDIRECT($AN27),"&lt;&gt;N/A")),"")</f>
        <v>0</v>
      </c>
      <c r="AC27" s="9">
        <f t="shared" ca="1" si="6"/>
        <v>0</v>
      </c>
      <c r="AD27" s="9" cm="1">
        <f t="array" ref="AD27">IFERROR(_xlfn.IFS(E27=0,0,TRUE,T27/J27),"")</f>
        <v>0</v>
      </c>
      <c r="AE27" s="9" cm="1">
        <f t="array" aca="1" ref="AE27" ca="1">IFERROR(_xlfn.IFS(F27=0,0,TRUE,U27/K27),"")</f>
        <v>0</v>
      </c>
      <c r="AF27" s="9" cm="1">
        <f t="array" aca="1" ref="AF27" ca="1">IFERROR(_xlfn.IFS(G27=0,0,TRUE,V27/L27),"")</f>
        <v>0</v>
      </c>
      <c r="AG27" s="9" cm="1">
        <f t="array" aca="1" ref="AG27" ca="1">IFERROR(_xlfn.IFS(H27=0,0,TRUE,W27/M27),"")</f>
        <v>0</v>
      </c>
      <c r="AH27" s="9" cm="1">
        <f t="array" aca="1" ref="AH27" ca="1">IFERROR(_xlfn.IFS(I27=0,0,TRUE,X27/N27),"")</f>
        <v>0</v>
      </c>
      <c r="AI27" s="10"/>
      <c r="AJ27" s="10" t="str">
        <f t="shared" si="9"/>
        <v>3. Logistics</v>
      </c>
      <c r="AK27" s="10" t="str">
        <f>LEFT(INDEX($AK$10:$AK$16,MATCH(B27,$AL$10:$AL$16,0)),2)&amp;COUNTIFS($B$17:B27,B27)&amp;" "&amp;AL27</f>
        <v>3.2 End-to-End Network Design</v>
      </c>
      <c r="AL27" s="10" t="str">
        <f t="shared" si="7"/>
        <v>End-to-End Network Design</v>
      </c>
      <c r="AM27" s="10" t="str">
        <f t="shared" ref="AM27:AQ36" si="11">INDEX(AM$10:AM$16,MATCH($AJ27,$AK$10:$AK$16,0))</f>
        <v>'C3. Logistics'!$S$5:$S$25</v>
      </c>
      <c r="AN27" s="10" t="str">
        <f t="shared" si="11"/>
        <v>'C3. Logistics'!$AB$5:$AB$25</v>
      </c>
      <c r="AO27" s="10" t="str">
        <f t="shared" si="11"/>
        <v>'C3. Logistics'!$AC$5:$AC$25</v>
      </c>
      <c r="AP27" s="10" t="str">
        <f t="shared" si="11"/>
        <v>'C3. Logistics'!$AE$5:$AE$25</v>
      </c>
      <c r="AQ27" s="10" t="str">
        <f t="shared" si="11"/>
        <v>'C3. Logistics'!$AF$5:$AF$25</v>
      </c>
    </row>
    <row r="28" spans="2:43" ht="15" customHeight="1" x14ac:dyDescent="0.25">
      <c r="B28" s="47" t="s">
        <v>339</v>
      </c>
      <c r="C28" s="11" t="str">
        <f t="shared" si="8"/>
        <v>C3. Logistics</v>
      </c>
      <c r="D28" s="11" t="s">
        <v>147</v>
      </c>
      <c r="E28" s="48" cm="1">
        <f t="array" ref="E28">IFERROR(_xlfn.IFS($B28="Domain",COUNTIFS('C0. KPIs'!$AM$5:$AM$65,$D28,'C0. KPIs'!$AG$5:$AG$65,"&lt;&gt;N/A"),TRUE,COUNTIFS('C0. KPIs'!$AN$5:$AN$65,$D28,'C0. KPIs'!$AG$5:$AG$65,"&lt;&gt;N/A")),0)</f>
        <v>1</v>
      </c>
      <c r="F28" s="48" cm="1">
        <f t="array" aca="1" ref="F28" ca="1">IFERROR(_xlfn.IFS($B28="Domain",COUNTIFS(INDIRECT($AP28),$D28,INDIRECT($AO28),F$8,INDIRECT($AN28),"&lt;&gt;N/A"),TRUE,COUNTIFS(INDIRECT($AQ28),$D28,INDIRECT($AO28),F$8,INDIRECT($AN28),"&lt;&gt;N/A")),"")</f>
        <v>0</v>
      </c>
      <c r="G28" s="48" cm="1">
        <f t="array" aca="1" ref="G28" ca="1">IFERROR(_xlfn.IFS($B28="Domain",COUNTIFS(INDIRECT($AP28),$D28,INDIRECT($AO28),G$8,INDIRECT($AN28),"&lt;&gt;N/A"),TRUE,COUNTIFS(INDIRECT($AQ28),$D28,INDIRECT($AO28),G$8,INDIRECT($AN28),"&lt;&gt;N/A")),"")</f>
        <v>0</v>
      </c>
      <c r="H28" s="48" cm="1">
        <f t="array" aca="1" ref="H28" ca="1">IFERROR(_xlfn.IFS($B28="Domain",COUNTIFS(INDIRECT($AP28),$D28,INDIRECT($AO28),H$8,INDIRECT($AN28),"&lt;&gt;N/A"),TRUE,COUNTIFS(INDIRECT($AQ28),$D28,INDIRECT($AO28),H$8,INDIRECT($AN28),"&lt;&gt;N/A")),"")</f>
        <v>0</v>
      </c>
      <c r="I28" s="48">
        <f t="shared" ca="1" si="3"/>
        <v>1</v>
      </c>
      <c r="J28" s="9" cm="1">
        <f t="array" ref="J28">IFERROR(_xlfn.IFS($B28="Domain",SUMIFS('C0. KPIs'!$M$5:$M$65,'C0. KPIs'!$AM$5:$AM$65,$D28,'C0. KPIs'!$AG$5:$AG$65,"&lt;&gt;N/A"),TRUE,SUMIFS('C0. KPIs'!$M$5:$M$65,'C0. KPIs'!$AN$5:$AN$65,$D28,'C0. KPIs'!$AG$5:$AG$65,"&lt;&gt;N/A")),"")</f>
        <v>0.2</v>
      </c>
      <c r="K28" s="9" cm="1">
        <f t="array" aca="1" ref="K28" ca="1">IFERROR(_xlfn.IFS($B28="Domain",SUMIFS(INDIRECT($AM28),INDIRECT($AP28),$D28,INDIRECT($AO28),K$8,INDIRECT($AN28),"&lt;&gt;N/A"),TRUE,SUMIFS(INDIRECT($AM28),INDIRECT($AQ28),$D28,INDIRECT($AO28),K$8,INDIRECT($AN28),"&lt;&gt;N/A")),"")</f>
        <v>0</v>
      </c>
      <c r="L28" s="9" cm="1">
        <f t="array" aca="1" ref="L28" ca="1">IFERROR(_xlfn.IFS($B28="Domain",SUMIFS(INDIRECT($AM28),INDIRECT($AP28),$D28,INDIRECT($AO28),L$8,INDIRECT($AN28),"&lt;&gt;N/A"),TRUE,SUMIFS(INDIRECT($AM28),INDIRECT($AQ28),$D28,INDIRECT($AO28),L$8,INDIRECT($AN28),"&lt;&gt;N/A")),"")</f>
        <v>0</v>
      </c>
      <c r="M28" s="9" cm="1">
        <f t="array" aca="1" ref="M28" ca="1">IFERROR(_xlfn.IFS($B28="Domain",SUMIFS(INDIRECT($AM28),INDIRECT($AP28),$D28,INDIRECT($AO28),M$8,INDIRECT($AN28),"&lt;&gt;N/A"),TRUE,SUMIFS(INDIRECT($AM28),INDIRECT($AQ28),$D28,INDIRECT($AO28),M$8,INDIRECT($AN28),"&lt;&gt;N/A")),"")</f>
        <v>0</v>
      </c>
      <c r="N28" s="9">
        <f t="shared" ca="1" si="4"/>
        <v>0.2</v>
      </c>
      <c r="O28" s="9" cm="1">
        <f t="array" ref="O28">IFERROR(_xlfn.IFS(E28=0,0,$B28="Domain",AVERAGEIFS('C0. KPIs'!$M$5:$M$65,'C0. KPIs'!$AM$5:$AM$65,$D28,'C0. KPIs'!$AG$5:$AG$65,"&lt;&gt;N/A"),TRUE,AVERAGEIFS('C0. KPIs'!$M$5:$M$65,'C0. KPIs'!$AN$5:$AN$65,$D28,'C0. KPIs'!$AG$5:$AG$65,"&lt;&gt;N/A")),"")</f>
        <v>0.2</v>
      </c>
      <c r="P28" s="9" cm="1">
        <f t="array" aca="1" ref="P28" ca="1">IFERROR(_xlfn.IFS(F28=0,0,$B28="Domain",AVERAGEIFS(INDIRECT($AM28),INDIRECT($AP28),$D28,INDIRECT($AO28),P$8,INDIRECT($AN28),"&lt;&gt;N/A"),TRUE,AVERAGEIFS(INDIRECT($AM28),INDIRECT($AQ28),$D28,INDIRECT($AO28),P$8,INDIRECT($AN28),"&lt;&gt;N/A")),"")</f>
        <v>0</v>
      </c>
      <c r="Q28" s="9" cm="1">
        <f t="array" aca="1" ref="Q28" ca="1">IFERROR(_xlfn.IFS(G28=0,0,$B28="Domain",AVERAGEIFS(INDIRECT($AM28),INDIRECT($AP28),$D28,INDIRECT($AO28),Q$8,INDIRECT($AN28),"&lt;&gt;N/A"),TRUE,AVERAGEIFS(INDIRECT($AM28),INDIRECT($AQ28),$D28,INDIRECT($AO28),Q$8,INDIRECT($AN28),"&lt;&gt;N/A")),"")</f>
        <v>0</v>
      </c>
      <c r="R28" s="9" cm="1">
        <f t="array" aca="1" ref="R28" ca="1">IFERROR(_xlfn.IFS(H28=0,0,$B28="Domain",AVERAGEIFS(INDIRECT($AM28),INDIRECT($AP28),$D28,INDIRECT($AO28),R$8,INDIRECT($AN28),"&lt;&gt;N/A"),TRUE,AVERAGEIFS(INDIRECT($AM28),INDIRECT($AQ28),$D28,INDIRECT($AO28),R$8,INDIRECT($AN28),"&lt;&gt;N/A")),"")</f>
        <v>0</v>
      </c>
      <c r="S28" s="9">
        <f t="shared" ca="1" si="5"/>
        <v>0.2</v>
      </c>
      <c r="T28" s="9" cm="1">
        <f t="array" ref="T28">IFERROR(_xlfn.IFS($B28="Domain",SUMIFS('C0. KPIs'!$AG$5:$AG$65,'C0. KPIs'!$AM$5:$AM$65,$D28,'C0. KPIs'!$AG$5:$AG$65,"&lt;&gt;N/A"),TRUE,SUMIFS('C0. KPIs'!$AG$5:$AG$65,'C0. KPIs'!$AN$5:$AN$65,$D28,'C0. KPIs'!$AG$5:$AG$65,"&lt;&gt;N/A")),"")</f>
        <v>0</v>
      </c>
      <c r="U28" s="9" cm="1">
        <f t="array" aca="1" ref="U28" ca="1">IFERROR(_xlfn.IFS($B28="Domain",SUMIFS(INDIRECT($AN28),INDIRECT($AP28),$D28,INDIRECT($AO28),U$8,INDIRECT($AN28),"&lt;&gt;N/A"),TRUE,SUMIFS(INDIRECT($AN28),INDIRECT($AQ28),$D28,INDIRECT($AO28),U$8,INDIRECT($AN28),"&lt;&gt;N/A")),"")</f>
        <v>0</v>
      </c>
      <c r="V28" s="9" cm="1">
        <f t="array" aca="1" ref="V28" ca="1">IFERROR(_xlfn.IFS($B28="Domain",SUMIFS(INDIRECT($AN28),INDIRECT($AP28),$D28,INDIRECT($AO28),V$8,INDIRECT($AN28),"&lt;&gt;N/A"),TRUE,SUMIFS(INDIRECT($AN28),INDIRECT($AQ28),$D28,INDIRECT($AO28),V$8,INDIRECT($AN28),"&lt;&gt;N/A")),"")</f>
        <v>0</v>
      </c>
      <c r="W28" s="9" cm="1">
        <f t="array" aca="1" ref="W28" ca="1">IFERROR(_xlfn.IFS($B28="Domain",SUMIFS(INDIRECT($AN28),INDIRECT($AP28),$D28,INDIRECT($AO28),W$8,INDIRECT($AN28),"&lt;&gt;N/A"),TRUE,SUMIFS(INDIRECT($AN28),INDIRECT($AQ28),$D28,INDIRECT($AO28),W$8,INDIRECT($AN28),"&lt;&gt;N/A")),"")</f>
        <v>0</v>
      </c>
      <c r="X28" s="9">
        <f t="shared" ca="1" si="2"/>
        <v>0</v>
      </c>
      <c r="Y28" s="9" cm="1">
        <f t="array" ref="Y28">IFERROR(_xlfn.IFS(E28=0,0,$B28="Domain",AVERAGEIFS('C0. KPIs'!$AG$5:$AG$65,'C0. KPIs'!$AM$5:$AM$65,$D28,'C0. KPIs'!$AG$5:$AG$65,"&lt;&gt;N/A"),TRUE,AVERAGEIFS('C0. KPIs'!$AG$5:$AG$65,'C0. KPIs'!$AN$5:$AN$65,$D28,'C0. KPIs'!$AG$5:$AG$65,"&lt;&gt;N/A")),"")</f>
        <v>0</v>
      </c>
      <c r="Z28" s="9" cm="1">
        <f t="array" aca="1" ref="Z28" ca="1">IFERROR(_xlfn.IFS(F28=0,0,$B28="Domain",AVERAGEIFS(INDIRECT($AN28),INDIRECT($AP28),$D28,INDIRECT($AO28),Z$8,INDIRECT($AN28),"&lt;&gt;N/A"),TRUE,AVERAGEIFS(INDIRECT($AN28),INDIRECT($AQ28),$D28,INDIRECT($AO28),Z$8,INDIRECT($AN28),"&lt;&gt;N/A")),"")</f>
        <v>0</v>
      </c>
      <c r="AA28" s="9" cm="1">
        <f t="array" aca="1" ref="AA28" ca="1">IFERROR(_xlfn.IFS(G28=0,0,$B28="Domain",AVERAGEIFS(INDIRECT($AN28),INDIRECT($AP28),$D28,INDIRECT($AO28),AA$8,INDIRECT($AN28),"&lt;&gt;N/A"),TRUE,AVERAGEIFS(INDIRECT($AN28),INDIRECT($AQ28),$D28,INDIRECT($AO28),AA$8,INDIRECT($AN28),"&lt;&gt;N/A")),"")</f>
        <v>0</v>
      </c>
      <c r="AB28" s="9" cm="1">
        <f t="array" aca="1" ref="AB28" ca="1">IFERROR(_xlfn.IFS(H28=0,0,$B28="Domain",AVERAGEIFS(INDIRECT($AN28),INDIRECT($AP28),$D28,INDIRECT($AO28),AB$8,INDIRECT($AN28),"&lt;&gt;N/A"),TRUE,AVERAGEIFS(INDIRECT($AN28),INDIRECT($AQ28),$D28,INDIRECT($AO28),AB$8,INDIRECT($AN28),"&lt;&gt;N/A")),"")</f>
        <v>0</v>
      </c>
      <c r="AC28" s="9">
        <f t="shared" ca="1" si="6"/>
        <v>0</v>
      </c>
      <c r="AD28" s="9" cm="1">
        <f t="array" ref="AD28">IFERROR(_xlfn.IFS(E28=0,0,TRUE,T28/J28),"")</f>
        <v>0</v>
      </c>
      <c r="AE28" s="9" cm="1">
        <f t="array" aca="1" ref="AE28" ca="1">IFERROR(_xlfn.IFS(F28=0,0,TRUE,U28/K28),"")</f>
        <v>0</v>
      </c>
      <c r="AF28" s="9" cm="1">
        <f t="array" aca="1" ref="AF28" ca="1">IFERROR(_xlfn.IFS(G28=0,0,TRUE,V28/L28),"")</f>
        <v>0</v>
      </c>
      <c r="AG28" s="9" cm="1">
        <f t="array" aca="1" ref="AG28" ca="1">IFERROR(_xlfn.IFS(H28=0,0,TRUE,W28/M28),"")</f>
        <v>0</v>
      </c>
      <c r="AH28" s="9" cm="1">
        <f t="array" aca="1" ref="AH28" ca="1">IFERROR(_xlfn.IFS(I28=0,0,TRUE,X28/N28),"")</f>
        <v>0</v>
      </c>
      <c r="AI28" s="10"/>
      <c r="AJ28" s="10" t="str">
        <f t="shared" si="9"/>
        <v>3. Logistics</v>
      </c>
      <c r="AK28" s="10" t="str">
        <f>LEFT(INDEX($AK$10:$AK$16,MATCH(B28,$AL$10:$AL$16,0)),2)&amp;COUNTIFS($B$17:B28,B28)&amp;" "&amp;AL28</f>
        <v>3.3 Carrier and Vendor Management</v>
      </c>
      <c r="AL28" s="10" t="str">
        <f t="shared" si="7"/>
        <v>Carrier and Vendor Management</v>
      </c>
      <c r="AM28" s="10" t="str">
        <f t="shared" si="11"/>
        <v>'C3. Logistics'!$S$5:$S$25</v>
      </c>
      <c r="AN28" s="10" t="str">
        <f t="shared" si="11"/>
        <v>'C3. Logistics'!$AB$5:$AB$25</v>
      </c>
      <c r="AO28" s="10" t="str">
        <f t="shared" si="11"/>
        <v>'C3. Logistics'!$AC$5:$AC$25</v>
      </c>
      <c r="AP28" s="10" t="str">
        <f t="shared" si="11"/>
        <v>'C3. Logistics'!$AE$5:$AE$25</v>
      </c>
      <c r="AQ28" s="10" t="str">
        <f t="shared" si="11"/>
        <v>'C3. Logistics'!$AF$5:$AF$25</v>
      </c>
    </row>
    <row r="29" spans="2:43" ht="15" customHeight="1" x14ac:dyDescent="0.25">
      <c r="B29" s="47" t="s">
        <v>350</v>
      </c>
      <c r="C29" s="11" t="str">
        <f t="shared" si="8"/>
        <v>C4. Supply Chain Visibility</v>
      </c>
      <c r="D29" s="11" t="s">
        <v>152</v>
      </c>
      <c r="E29" s="48" cm="1">
        <f t="array" ref="E29">IFERROR(_xlfn.IFS($B29="Domain",COUNTIFS('C0. KPIs'!$AM$5:$AM$65,$D29,'C0. KPIs'!$AG$5:$AG$65,"&lt;&gt;N/A"),TRUE,COUNTIFS('C0. KPIs'!$AN$5:$AN$65,$D29,'C0. KPIs'!$AG$5:$AG$65,"&lt;&gt;N/A")),0)</f>
        <v>1</v>
      </c>
      <c r="F29" s="48" cm="1">
        <f t="array" aca="1" ref="F29" ca="1">IFERROR(_xlfn.IFS($B29="Domain",COUNTIFS(INDIRECT($AP29),$D29,INDIRECT($AO29),F$8,INDIRECT($AN29),"&lt;&gt;N/A"),TRUE,COUNTIFS(INDIRECT($AQ29),$D29,INDIRECT($AO29),F$8,INDIRECT($AN29),"&lt;&gt;N/A")),"")</f>
        <v>0</v>
      </c>
      <c r="G29" s="48" cm="1">
        <f t="array" aca="1" ref="G29" ca="1">IFERROR(_xlfn.IFS($B29="Domain",COUNTIFS(INDIRECT($AP29),$D29,INDIRECT($AO29),G$8,INDIRECT($AN29),"&lt;&gt;N/A"),TRUE,COUNTIFS(INDIRECT($AQ29),$D29,INDIRECT($AO29),G$8,INDIRECT($AN29),"&lt;&gt;N/A")),"")</f>
        <v>0</v>
      </c>
      <c r="H29" s="48" cm="1">
        <f t="array" aca="1" ref="H29" ca="1">IFERROR(_xlfn.IFS($B29="Domain",COUNTIFS(INDIRECT($AP29),$D29,INDIRECT($AO29),H$8,INDIRECT($AN29),"&lt;&gt;N/A"),TRUE,COUNTIFS(INDIRECT($AQ29),$D29,INDIRECT($AO29),H$8,INDIRECT($AN29),"&lt;&gt;N/A")),"")</f>
        <v>0</v>
      </c>
      <c r="I29" s="48">
        <f t="shared" ca="1" si="3"/>
        <v>1</v>
      </c>
      <c r="J29" s="9" cm="1">
        <f t="array" ref="J29">IFERROR(_xlfn.IFS($B29="Domain",SUMIFS('C0. KPIs'!$M$5:$M$65,'C0. KPIs'!$AM$5:$AM$65,$D29,'C0. KPIs'!$AG$5:$AG$65,"&lt;&gt;N/A"),TRUE,SUMIFS('C0. KPIs'!$M$5:$M$65,'C0. KPIs'!$AN$5:$AN$65,$D29,'C0. KPIs'!$AG$5:$AG$65,"&lt;&gt;N/A")),"")</f>
        <v>0.8</v>
      </c>
      <c r="K29" s="9" cm="1">
        <f t="array" aca="1" ref="K29" ca="1">IFERROR(_xlfn.IFS($B29="Domain",SUMIFS(INDIRECT($AM29),INDIRECT($AP29),$D29,INDIRECT($AO29),K$8,INDIRECT($AN29),"&lt;&gt;N/A"),TRUE,SUMIFS(INDIRECT($AM29),INDIRECT($AQ29),$D29,INDIRECT($AO29),K$8,INDIRECT($AN29),"&lt;&gt;N/A")),"")</f>
        <v>0</v>
      </c>
      <c r="L29" s="9" cm="1">
        <f t="array" aca="1" ref="L29" ca="1">IFERROR(_xlfn.IFS($B29="Domain",SUMIFS(INDIRECT($AM29),INDIRECT($AP29),$D29,INDIRECT($AO29),L$8,INDIRECT($AN29),"&lt;&gt;N/A"),TRUE,SUMIFS(INDIRECT($AM29),INDIRECT($AQ29),$D29,INDIRECT($AO29),L$8,INDIRECT($AN29),"&lt;&gt;N/A")),"")</f>
        <v>0</v>
      </c>
      <c r="M29" s="9" cm="1">
        <f t="array" aca="1" ref="M29" ca="1">IFERROR(_xlfn.IFS($B29="Domain",SUMIFS(INDIRECT($AM29),INDIRECT($AP29),$D29,INDIRECT($AO29),M$8,INDIRECT($AN29),"&lt;&gt;N/A"),TRUE,SUMIFS(INDIRECT($AM29),INDIRECT($AQ29),$D29,INDIRECT($AO29),M$8,INDIRECT($AN29),"&lt;&gt;N/A")),"")</f>
        <v>0</v>
      </c>
      <c r="N29" s="9">
        <f t="shared" ca="1" si="4"/>
        <v>0.8</v>
      </c>
      <c r="O29" s="9" cm="1">
        <f t="array" ref="O29">IFERROR(_xlfn.IFS(E29=0,0,$B29="Domain",AVERAGEIFS('C0. KPIs'!$M$5:$M$65,'C0. KPIs'!$AM$5:$AM$65,$D29,'C0. KPIs'!$AG$5:$AG$65,"&lt;&gt;N/A"),TRUE,AVERAGEIFS('C0. KPIs'!$M$5:$M$65,'C0. KPIs'!$AN$5:$AN$65,$D29,'C0. KPIs'!$AG$5:$AG$65,"&lt;&gt;N/A")),"")</f>
        <v>0.8</v>
      </c>
      <c r="P29" s="9" cm="1">
        <f t="array" aca="1" ref="P29" ca="1">IFERROR(_xlfn.IFS(F29=0,0,$B29="Domain",AVERAGEIFS(INDIRECT($AM29),INDIRECT($AP29),$D29,INDIRECT($AO29),P$8,INDIRECT($AN29),"&lt;&gt;N/A"),TRUE,AVERAGEIFS(INDIRECT($AM29),INDIRECT($AQ29),$D29,INDIRECT($AO29),P$8,INDIRECT($AN29),"&lt;&gt;N/A")),"")</f>
        <v>0</v>
      </c>
      <c r="Q29" s="9" cm="1">
        <f t="array" aca="1" ref="Q29" ca="1">IFERROR(_xlfn.IFS(G29=0,0,$B29="Domain",AVERAGEIFS(INDIRECT($AM29),INDIRECT($AP29),$D29,INDIRECT($AO29),Q$8,INDIRECT($AN29),"&lt;&gt;N/A"),TRUE,AVERAGEIFS(INDIRECT($AM29),INDIRECT($AQ29),$D29,INDIRECT($AO29),Q$8,INDIRECT($AN29),"&lt;&gt;N/A")),"")</f>
        <v>0</v>
      </c>
      <c r="R29" s="9" cm="1">
        <f t="array" aca="1" ref="R29" ca="1">IFERROR(_xlfn.IFS(H29=0,0,$B29="Domain",AVERAGEIFS(INDIRECT($AM29),INDIRECT($AP29),$D29,INDIRECT($AO29),R$8,INDIRECT($AN29),"&lt;&gt;N/A"),TRUE,AVERAGEIFS(INDIRECT($AM29),INDIRECT($AQ29),$D29,INDIRECT($AO29),R$8,INDIRECT($AN29),"&lt;&gt;N/A")),"")</f>
        <v>0</v>
      </c>
      <c r="S29" s="9">
        <f t="shared" ca="1" si="5"/>
        <v>0.8</v>
      </c>
      <c r="T29" s="9" cm="1">
        <f t="array" ref="T29">IFERROR(_xlfn.IFS($B29="Domain",SUMIFS('C0. KPIs'!$AG$5:$AG$65,'C0. KPIs'!$AM$5:$AM$65,$D29,'C0. KPIs'!$AG$5:$AG$65,"&lt;&gt;N/A"),TRUE,SUMIFS('C0. KPIs'!$AG$5:$AG$65,'C0. KPIs'!$AN$5:$AN$65,$D29,'C0. KPIs'!$AG$5:$AG$65,"&lt;&gt;N/A")),"")</f>
        <v>0</v>
      </c>
      <c r="U29" s="9" cm="1">
        <f t="array" aca="1" ref="U29" ca="1">IFERROR(_xlfn.IFS($B29="Domain",SUMIFS(INDIRECT($AN29),INDIRECT($AP29),$D29,INDIRECT($AO29),U$8,INDIRECT($AN29),"&lt;&gt;N/A"),TRUE,SUMIFS(INDIRECT($AN29),INDIRECT($AQ29),$D29,INDIRECT($AO29),U$8,INDIRECT($AN29),"&lt;&gt;N/A")),"")</f>
        <v>0</v>
      </c>
      <c r="V29" s="9" cm="1">
        <f t="array" aca="1" ref="V29" ca="1">IFERROR(_xlfn.IFS($B29="Domain",SUMIFS(INDIRECT($AN29),INDIRECT($AP29),$D29,INDIRECT($AO29),V$8,INDIRECT($AN29),"&lt;&gt;N/A"),TRUE,SUMIFS(INDIRECT($AN29),INDIRECT($AQ29),$D29,INDIRECT($AO29),V$8,INDIRECT($AN29),"&lt;&gt;N/A")),"")</f>
        <v>0</v>
      </c>
      <c r="W29" s="9" cm="1">
        <f t="array" aca="1" ref="W29" ca="1">IFERROR(_xlfn.IFS($B29="Domain",SUMIFS(INDIRECT($AN29),INDIRECT($AP29),$D29,INDIRECT($AO29),W$8,INDIRECT($AN29),"&lt;&gt;N/A"),TRUE,SUMIFS(INDIRECT($AN29),INDIRECT($AQ29),$D29,INDIRECT($AO29),W$8,INDIRECT($AN29),"&lt;&gt;N/A")),"")</f>
        <v>0</v>
      </c>
      <c r="X29" s="9">
        <f t="shared" ca="1" si="2"/>
        <v>0</v>
      </c>
      <c r="Y29" s="9" cm="1">
        <f t="array" ref="Y29">IFERROR(_xlfn.IFS(E29=0,0,$B29="Domain",AVERAGEIFS('C0. KPIs'!$AG$5:$AG$65,'C0. KPIs'!$AM$5:$AM$65,$D29,'C0. KPIs'!$AG$5:$AG$65,"&lt;&gt;N/A"),TRUE,AVERAGEIFS('C0. KPIs'!$AG$5:$AG$65,'C0. KPIs'!$AN$5:$AN$65,$D29,'C0. KPIs'!$AG$5:$AG$65,"&lt;&gt;N/A")),"")</f>
        <v>0</v>
      </c>
      <c r="Z29" s="9" cm="1">
        <f t="array" aca="1" ref="Z29" ca="1">IFERROR(_xlfn.IFS(F29=0,0,$B29="Domain",AVERAGEIFS(INDIRECT($AN29),INDIRECT($AP29),$D29,INDIRECT($AO29),Z$8,INDIRECT($AN29),"&lt;&gt;N/A"),TRUE,AVERAGEIFS(INDIRECT($AN29),INDIRECT($AQ29),$D29,INDIRECT($AO29),Z$8,INDIRECT($AN29),"&lt;&gt;N/A")),"")</f>
        <v>0</v>
      </c>
      <c r="AA29" s="9" cm="1">
        <f t="array" aca="1" ref="AA29" ca="1">IFERROR(_xlfn.IFS(G29=0,0,$B29="Domain",AVERAGEIFS(INDIRECT($AN29),INDIRECT($AP29),$D29,INDIRECT($AO29),AA$8,INDIRECT($AN29),"&lt;&gt;N/A"),TRUE,AVERAGEIFS(INDIRECT($AN29),INDIRECT($AQ29),$D29,INDIRECT($AO29),AA$8,INDIRECT($AN29),"&lt;&gt;N/A")),"")</f>
        <v>0</v>
      </c>
      <c r="AB29" s="9" cm="1">
        <f t="array" aca="1" ref="AB29" ca="1">IFERROR(_xlfn.IFS(H29=0,0,$B29="Domain",AVERAGEIFS(INDIRECT($AN29),INDIRECT($AP29),$D29,INDIRECT($AO29),AB$8,INDIRECT($AN29),"&lt;&gt;N/A"),TRUE,AVERAGEIFS(INDIRECT($AN29),INDIRECT($AQ29),$D29,INDIRECT($AO29),AB$8,INDIRECT($AN29),"&lt;&gt;N/A")),"")</f>
        <v>0</v>
      </c>
      <c r="AC29" s="9">
        <f t="shared" ca="1" si="6"/>
        <v>0</v>
      </c>
      <c r="AD29" s="9" cm="1">
        <f t="array" ref="AD29">IFERROR(_xlfn.IFS(E29=0,0,TRUE,T29/J29),"")</f>
        <v>0</v>
      </c>
      <c r="AE29" s="9" cm="1">
        <f t="array" aca="1" ref="AE29" ca="1">IFERROR(_xlfn.IFS(F29=0,0,TRUE,U29/K29),"")</f>
        <v>0</v>
      </c>
      <c r="AF29" s="9" cm="1">
        <f t="array" aca="1" ref="AF29" ca="1">IFERROR(_xlfn.IFS(G29=0,0,TRUE,V29/L29),"")</f>
        <v>0</v>
      </c>
      <c r="AG29" s="9" cm="1">
        <f t="array" aca="1" ref="AG29" ca="1">IFERROR(_xlfn.IFS(H29=0,0,TRUE,W29/M29),"")</f>
        <v>0</v>
      </c>
      <c r="AH29" s="9" cm="1">
        <f t="array" aca="1" ref="AH29" ca="1">IFERROR(_xlfn.IFS(I29=0,0,TRUE,X29/N29),"")</f>
        <v>0</v>
      </c>
      <c r="AI29" s="10"/>
      <c r="AJ29" s="10" t="str">
        <f t="shared" si="9"/>
        <v>4. Supply Chain Visibility</v>
      </c>
      <c r="AK29" s="10" t="str">
        <f>LEFT(INDEX($AK$10:$AK$16,MATCH(B29,$AL$10:$AL$16,0)),2)&amp;COUNTIFS($B$17:B29,B29)&amp;" "&amp;AL29</f>
        <v>4.1 Extended Supply Chain Mapping</v>
      </c>
      <c r="AL29" s="10" t="str">
        <f t="shared" si="7"/>
        <v>Extended Supply Chain Mapping</v>
      </c>
      <c r="AM29" s="10" t="str">
        <f t="shared" si="11"/>
        <v>'C4. Supply Chain Visibility'!$S$5:$S$35</v>
      </c>
      <c r="AN29" s="10" t="str">
        <f t="shared" si="11"/>
        <v>'C4. Supply Chain Visibility'!$AB$5:$AB$35</v>
      </c>
      <c r="AO29" s="10" t="str">
        <f t="shared" si="11"/>
        <v>'C4. Supply Chain Visibility'!$AC$5:$AC$35</v>
      </c>
      <c r="AP29" s="10" t="str">
        <f t="shared" si="11"/>
        <v>'C4. Supply Chain Visibility'!$AE$5:$AE$35</v>
      </c>
      <c r="AQ29" s="10" t="str">
        <f t="shared" si="11"/>
        <v>'C4. Supply Chain Visibility'!$AF$5:$AF$35</v>
      </c>
    </row>
    <row r="30" spans="2:43" ht="15" customHeight="1" x14ac:dyDescent="0.25">
      <c r="B30" s="47" t="s">
        <v>350</v>
      </c>
      <c r="C30" s="11" t="str">
        <f t="shared" si="8"/>
        <v>C4. Supply Chain Visibility</v>
      </c>
      <c r="D30" s="11" t="s">
        <v>157</v>
      </c>
      <c r="E30" s="48" cm="1">
        <f t="array" ref="E30">IFERROR(_xlfn.IFS($B30="Domain",COUNTIFS('C0. KPIs'!$AM$5:$AM$65,$D30,'C0. KPIs'!$AG$5:$AG$65,"&lt;&gt;N/A"),TRUE,COUNTIFS('C0. KPIs'!$AN$5:$AN$65,$D30,'C0. KPIs'!$AG$5:$AG$65,"&lt;&gt;N/A")),0)</f>
        <v>2</v>
      </c>
      <c r="F30" s="48" cm="1">
        <f t="array" aca="1" ref="F30" ca="1">IFERROR(_xlfn.IFS($B30="Domain",COUNTIFS(INDIRECT($AP30),$D30,INDIRECT($AO30),F$8,INDIRECT($AN30),"&lt;&gt;N/A"),TRUE,COUNTIFS(INDIRECT($AQ30),$D30,INDIRECT($AO30),F$8,INDIRECT($AN30),"&lt;&gt;N/A")),"")</f>
        <v>0</v>
      </c>
      <c r="G30" s="48" cm="1">
        <f t="array" aca="1" ref="G30" ca="1">IFERROR(_xlfn.IFS($B30="Domain",COUNTIFS(INDIRECT($AP30),$D30,INDIRECT($AO30),G$8,INDIRECT($AN30),"&lt;&gt;N/A"),TRUE,COUNTIFS(INDIRECT($AQ30),$D30,INDIRECT($AO30),G$8,INDIRECT($AN30),"&lt;&gt;N/A")),"")</f>
        <v>0</v>
      </c>
      <c r="H30" s="48" cm="1">
        <f t="array" aca="1" ref="H30" ca="1">IFERROR(_xlfn.IFS($B30="Domain",COUNTIFS(INDIRECT($AP30),$D30,INDIRECT($AO30),H$8,INDIRECT($AN30),"&lt;&gt;N/A"),TRUE,COUNTIFS(INDIRECT($AQ30),$D30,INDIRECT($AO30),H$8,INDIRECT($AN30),"&lt;&gt;N/A")),"")</f>
        <v>0</v>
      </c>
      <c r="I30" s="48">
        <f t="shared" ca="1" si="3"/>
        <v>2</v>
      </c>
      <c r="J30" s="9" cm="1">
        <f t="array" ref="J30">IFERROR(_xlfn.IFS($B30="Domain",SUMIFS('C0. KPIs'!$M$5:$M$65,'C0. KPIs'!$AM$5:$AM$65,$D30,'C0. KPIs'!$AG$5:$AG$65,"&lt;&gt;N/A"),TRUE,SUMIFS('C0. KPIs'!$M$5:$M$65,'C0. KPIs'!$AN$5:$AN$65,$D30,'C0. KPIs'!$AG$5:$AG$65,"&lt;&gt;N/A")),"")</f>
        <v>0.8</v>
      </c>
      <c r="K30" s="9" cm="1">
        <f t="array" aca="1" ref="K30" ca="1">IFERROR(_xlfn.IFS($B30="Domain",SUMIFS(INDIRECT($AM30),INDIRECT($AP30),$D30,INDIRECT($AO30),K$8,INDIRECT($AN30),"&lt;&gt;N/A"),TRUE,SUMIFS(INDIRECT($AM30),INDIRECT($AQ30),$D30,INDIRECT($AO30),K$8,INDIRECT($AN30),"&lt;&gt;N/A")),"")</f>
        <v>0</v>
      </c>
      <c r="L30" s="9" cm="1">
        <f t="array" aca="1" ref="L30" ca="1">IFERROR(_xlfn.IFS($B30="Domain",SUMIFS(INDIRECT($AM30),INDIRECT($AP30),$D30,INDIRECT($AO30),L$8,INDIRECT($AN30),"&lt;&gt;N/A"),TRUE,SUMIFS(INDIRECT($AM30),INDIRECT($AQ30),$D30,INDIRECT($AO30),L$8,INDIRECT($AN30),"&lt;&gt;N/A")),"")</f>
        <v>0</v>
      </c>
      <c r="M30" s="9" cm="1">
        <f t="array" aca="1" ref="M30" ca="1">IFERROR(_xlfn.IFS($B30="Domain",SUMIFS(INDIRECT($AM30),INDIRECT($AP30),$D30,INDIRECT($AO30),M$8,INDIRECT($AN30),"&lt;&gt;N/A"),TRUE,SUMIFS(INDIRECT($AM30),INDIRECT($AQ30),$D30,INDIRECT($AO30),M$8,INDIRECT($AN30),"&lt;&gt;N/A")),"")</f>
        <v>0</v>
      </c>
      <c r="N30" s="9">
        <f t="shared" ca="1" si="4"/>
        <v>0.8</v>
      </c>
      <c r="O30" s="9" cm="1">
        <f t="array" ref="O30">IFERROR(_xlfn.IFS(E30=0,0,$B30="Domain",AVERAGEIFS('C0. KPIs'!$M$5:$M$65,'C0. KPIs'!$AM$5:$AM$65,$D30,'C0. KPIs'!$AG$5:$AG$65,"&lt;&gt;N/A"),TRUE,AVERAGEIFS('C0. KPIs'!$M$5:$M$65,'C0. KPIs'!$AN$5:$AN$65,$D30,'C0. KPIs'!$AG$5:$AG$65,"&lt;&gt;N/A")),"")</f>
        <v>0.4</v>
      </c>
      <c r="P30" s="9" cm="1">
        <f t="array" aca="1" ref="P30" ca="1">IFERROR(_xlfn.IFS(F30=0,0,$B30="Domain",AVERAGEIFS(INDIRECT($AM30),INDIRECT($AP30),$D30,INDIRECT($AO30),P$8,INDIRECT($AN30),"&lt;&gt;N/A"),TRUE,AVERAGEIFS(INDIRECT($AM30),INDIRECT($AQ30),$D30,INDIRECT($AO30),P$8,INDIRECT($AN30),"&lt;&gt;N/A")),"")</f>
        <v>0</v>
      </c>
      <c r="Q30" s="9" cm="1">
        <f t="array" aca="1" ref="Q30" ca="1">IFERROR(_xlfn.IFS(G30=0,0,$B30="Domain",AVERAGEIFS(INDIRECT($AM30),INDIRECT($AP30),$D30,INDIRECT($AO30),Q$8,INDIRECT($AN30),"&lt;&gt;N/A"),TRUE,AVERAGEIFS(INDIRECT($AM30),INDIRECT($AQ30),$D30,INDIRECT($AO30),Q$8,INDIRECT($AN30),"&lt;&gt;N/A")),"")</f>
        <v>0</v>
      </c>
      <c r="R30" s="9" cm="1">
        <f t="array" aca="1" ref="R30" ca="1">IFERROR(_xlfn.IFS(H30=0,0,$B30="Domain",AVERAGEIFS(INDIRECT($AM30),INDIRECT($AP30),$D30,INDIRECT($AO30),R$8,INDIRECT($AN30),"&lt;&gt;N/A"),TRUE,AVERAGEIFS(INDIRECT($AM30),INDIRECT($AQ30),$D30,INDIRECT($AO30),R$8,INDIRECT($AN30),"&lt;&gt;N/A")),"")</f>
        <v>0</v>
      </c>
      <c r="S30" s="9">
        <f t="shared" ca="1" si="5"/>
        <v>0.4</v>
      </c>
      <c r="T30" s="9" cm="1">
        <f t="array" ref="T30">IFERROR(_xlfn.IFS($B30="Domain",SUMIFS('C0. KPIs'!$AG$5:$AG$65,'C0. KPIs'!$AM$5:$AM$65,$D30,'C0. KPIs'!$AG$5:$AG$65,"&lt;&gt;N/A"),TRUE,SUMIFS('C0. KPIs'!$AG$5:$AG$65,'C0. KPIs'!$AN$5:$AN$65,$D30,'C0. KPIs'!$AG$5:$AG$65,"&lt;&gt;N/A")),"")</f>
        <v>0</v>
      </c>
      <c r="U30" s="9" cm="1">
        <f t="array" aca="1" ref="U30" ca="1">IFERROR(_xlfn.IFS($B30="Domain",SUMIFS(INDIRECT($AN30),INDIRECT($AP30),$D30,INDIRECT($AO30),U$8,INDIRECT($AN30),"&lt;&gt;N/A"),TRUE,SUMIFS(INDIRECT($AN30),INDIRECT($AQ30),$D30,INDIRECT($AO30),U$8,INDIRECT($AN30),"&lt;&gt;N/A")),"")</f>
        <v>0</v>
      </c>
      <c r="V30" s="9" cm="1">
        <f t="array" aca="1" ref="V30" ca="1">IFERROR(_xlfn.IFS($B30="Domain",SUMIFS(INDIRECT($AN30),INDIRECT($AP30),$D30,INDIRECT($AO30),V$8,INDIRECT($AN30),"&lt;&gt;N/A"),TRUE,SUMIFS(INDIRECT($AN30),INDIRECT($AQ30),$D30,INDIRECT($AO30),V$8,INDIRECT($AN30),"&lt;&gt;N/A")),"")</f>
        <v>0</v>
      </c>
      <c r="W30" s="9" cm="1">
        <f t="array" aca="1" ref="W30" ca="1">IFERROR(_xlfn.IFS($B30="Domain",SUMIFS(INDIRECT($AN30),INDIRECT($AP30),$D30,INDIRECT($AO30),W$8,INDIRECT($AN30),"&lt;&gt;N/A"),TRUE,SUMIFS(INDIRECT($AN30),INDIRECT($AQ30),$D30,INDIRECT($AO30),W$8,INDIRECT($AN30),"&lt;&gt;N/A")),"")</f>
        <v>0</v>
      </c>
      <c r="X30" s="9">
        <f t="shared" ca="1" si="2"/>
        <v>0</v>
      </c>
      <c r="Y30" s="9" cm="1">
        <f t="array" ref="Y30">IFERROR(_xlfn.IFS(E30=0,0,$B30="Domain",AVERAGEIFS('C0. KPIs'!$AG$5:$AG$65,'C0. KPIs'!$AM$5:$AM$65,$D30,'C0. KPIs'!$AG$5:$AG$65,"&lt;&gt;N/A"),TRUE,AVERAGEIFS('C0. KPIs'!$AG$5:$AG$65,'C0. KPIs'!$AN$5:$AN$65,$D30,'C0. KPIs'!$AG$5:$AG$65,"&lt;&gt;N/A")),"")</f>
        <v>0</v>
      </c>
      <c r="Z30" s="9" cm="1">
        <f t="array" aca="1" ref="Z30" ca="1">IFERROR(_xlfn.IFS(F30=0,0,$B30="Domain",AVERAGEIFS(INDIRECT($AN30),INDIRECT($AP30),$D30,INDIRECT($AO30),Z$8,INDIRECT($AN30),"&lt;&gt;N/A"),TRUE,AVERAGEIFS(INDIRECT($AN30),INDIRECT($AQ30),$D30,INDIRECT($AO30),Z$8,INDIRECT($AN30),"&lt;&gt;N/A")),"")</f>
        <v>0</v>
      </c>
      <c r="AA30" s="9" cm="1">
        <f t="array" aca="1" ref="AA30" ca="1">IFERROR(_xlfn.IFS(G30=0,0,$B30="Domain",AVERAGEIFS(INDIRECT($AN30),INDIRECT($AP30),$D30,INDIRECT($AO30),AA$8,INDIRECT($AN30),"&lt;&gt;N/A"),TRUE,AVERAGEIFS(INDIRECT($AN30),INDIRECT($AQ30),$D30,INDIRECT($AO30),AA$8,INDIRECT($AN30),"&lt;&gt;N/A")),"")</f>
        <v>0</v>
      </c>
      <c r="AB30" s="9" cm="1">
        <f t="array" aca="1" ref="AB30" ca="1">IFERROR(_xlfn.IFS(H30=0,0,$B30="Domain",AVERAGEIFS(INDIRECT($AN30),INDIRECT($AP30),$D30,INDIRECT($AO30),AB$8,INDIRECT($AN30),"&lt;&gt;N/A"),TRUE,AVERAGEIFS(INDIRECT($AN30),INDIRECT($AQ30),$D30,INDIRECT($AO30),AB$8,INDIRECT($AN30),"&lt;&gt;N/A")),"")</f>
        <v>0</v>
      </c>
      <c r="AC30" s="9">
        <f t="shared" ca="1" si="6"/>
        <v>0</v>
      </c>
      <c r="AD30" s="9" cm="1">
        <f t="array" ref="AD30">IFERROR(_xlfn.IFS(E30=0,0,TRUE,T30/J30),"")</f>
        <v>0</v>
      </c>
      <c r="AE30" s="9" cm="1">
        <f t="array" aca="1" ref="AE30" ca="1">IFERROR(_xlfn.IFS(F30=0,0,TRUE,U30/K30),"")</f>
        <v>0</v>
      </c>
      <c r="AF30" s="9" cm="1">
        <f t="array" aca="1" ref="AF30" ca="1">IFERROR(_xlfn.IFS(G30=0,0,TRUE,V30/L30),"")</f>
        <v>0</v>
      </c>
      <c r="AG30" s="9" cm="1">
        <f t="array" aca="1" ref="AG30" ca="1">IFERROR(_xlfn.IFS(H30=0,0,TRUE,W30/M30),"")</f>
        <v>0</v>
      </c>
      <c r="AH30" s="9" cm="1">
        <f t="array" aca="1" ref="AH30" ca="1">IFERROR(_xlfn.IFS(I30=0,0,TRUE,X30/N30),"")</f>
        <v>0</v>
      </c>
      <c r="AI30" s="10"/>
      <c r="AJ30" s="10" t="str">
        <f t="shared" si="9"/>
        <v>4. Supply Chain Visibility</v>
      </c>
      <c r="AK30" s="10" t="str">
        <f>LEFT(INDEX($AK$10:$AK$16,MATCH(B30,$AL$10:$AL$16,0)),2)&amp;COUNTIFS($B$17:B30,B30)&amp;" "&amp;AL30</f>
        <v>4.2 Extended Supplier Collaboration and Communication</v>
      </c>
      <c r="AL30" s="10" t="str">
        <f t="shared" si="7"/>
        <v>Extended Supplier Collaboration and Communication</v>
      </c>
      <c r="AM30" s="10" t="str">
        <f t="shared" si="11"/>
        <v>'C4. Supply Chain Visibility'!$S$5:$S$35</v>
      </c>
      <c r="AN30" s="10" t="str">
        <f t="shared" si="11"/>
        <v>'C4. Supply Chain Visibility'!$AB$5:$AB$35</v>
      </c>
      <c r="AO30" s="10" t="str">
        <f t="shared" si="11"/>
        <v>'C4. Supply Chain Visibility'!$AC$5:$AC$35</v>
      </c>
      <c r="AP30" s="10" t="str">
        <f t="shared" si="11"/>
        <v>'C4. Supply Chain Visibility'!$AE$5:$AE$35</v>
      </c>
      <c r="AQ30" s="10" t="str">
        <f t="shared" si="11"/>
        <v>'C4. Supply Chain Visibility'!$AF$5:$AF$35</v>
      </c>
    </row>
    <row r="31" spans="2:43" ht="15" customHeight="1" x14ac:dyDescent="0.25">
      <c r="B31" s="47" t="s">
        <v>350</v>
      </c>
      <c r="C31" s="11" t="str">
        <f t="shared" si="8"/>
        <v>C4. Supply Chain Visibility</v>
      </c>
      <c r="D31" s="11" t="s">
        <v>162</v>
      </c>
      <c r="E31" s="48" cm="1">
        <f t="array" ref="E31">IFERROR(_xlfn.IFS($B31="Domain",COUNTIFS('C0. KPIs'!$AM$5:$AM$65,$D31,'C0. KPIs'!$AG$5:$AG$65,"&lt;&gt;N/A"),TRUE,COUNTIFS('C0. KPIs'!$AN$5:$AN$65,$D31,'C0. KPIs'!$AG$5:$AG$65,"&lt;&gt;N/A")),0)</f>
        <v>1</v>
      </c>
      <c r="F31" s="48" cm="1">
        <f t="array" aca="1" ref="F31" ca="1">IFERROR(_xlfn.IFS($B31="Domain",COUNTIFS(INDIRECT($AP31),$D31,INDIRECT($AO31),F$8,INDIRECT($AN31),"&lt;&gt;N/A"),TRUE,COUNTIFS(INDIRECT($AQ31),$D31,INDIRECT($AO31),F$8,INDIRECT($AN31),"&lt;&gt;N/A")),"")</f>
        <v>0</v>
      </c>
      <c r="G31" s="48" cm="1">
        <f t="array" aca="1" ref="G31" ca="1">IFERROR(_xlfn.IFS($B31="Domain",COUNTIFS(INDIRECT($AP31),$D31,INDIRECT($AO31),G$8,INDIRECT($AN31),"&lt;&gt;N/A"),TRUE,COUNTIFS(INDIRECT($AQ31),$D31,INDIRECT($AO31),G$8,INDIRECT($AN31),"&lt;&gt;N/A")),"")</f>
        <v>0</v>
      </c>
      <c r="H31" s="48" cm="1">
        <f t="array" aca="1" ref="H31" ca="1">IFERROR(_xlfn.IFS($B31="Domain",COUNTIFS(INDIRECT($AP31),$D31,INDIRECT($AO31),H$8,INDIRECT($AN31),"&lt;&gt;N/A"),TRUE,COUNTIFS(INDIRECT($AQ31),$D31,INDIRECT($AO31),H$8,INDIRECT($AN31),"&lt;&gt;N/A")),"")</f>
        <v>0</v>
      </c>
      <c r="I31" s="48">
        <f t="shared" ca="1" si="3"/>
        <v>1</v>
      </c>
      <c r="J31" s="9" cm="1">
        <f t="array" ref="J31">IFERROR(_xlfn.IFS($B31="Domain",SUMIFS('C0. KPIs'!$M$5:$M$65,'C0. KPIs'!$AM$5:$AM$65,$D31,'C0. KPIs'!$AG$5:$AG$65,"&lt;&gt;N/A"),TRUE,SUMIFS('C0. KPIs'!$M$5:$M$65,'C0. KPIs'!$AN$5:$AN$65,$D31,'C0. KPIs'!$AG$5:$AG$65,"&lt;&gt;N/A")),"")</f>
        <v>0.6</v>
      </c>
      <c r="K31" s="9" cm="1">
        <f t="array" aca="1" ref="K31" ca="1">IFERROR(_xlfn.IFS($B31="Domain",SUMIFS(INDIRECT($AM31),INDIRECT($AP31),$D31,INDIRECT($AO31),K$8,INDIRECT($AN31),"&lt;&gt;N/A"),TRUE,SUMIFS(INDIRECT($AM31),INDIRECT($AQ31),$D31,INDIRECT($AO31),K$8,INDIRECT($AN31),"&lt;&gt;N/A")),"")</f>
        <v>0</v>
      </c>
      <c r="L31" s="9" cm="1">
        <f t="array" aca="1" ref="L31" ca="1">IFERROR(_xlfn.IFS($B31="Domain",SUMIFS(INDIRECT($AM31),INDIRECT($AP31),$D31,INDIRECT($AO31),L$8,INDIRECT($AN31),"&lt;&gt;N/A"),TRUE,SUMIFS(INDIRECT($AM31),INDIRECT($AQ31),$D31,INDIRECT($AO31),L$8,INDIRECT($AN31),"&lt;&gt;N/A")),"")</f>
        <v>0</v>
      </c>
      <c r="M31" s="9" cm="1">
        <f t="array" aca="1" ref="M31" ca="1">IFERROR(_xlfn.IFS($B31="Domain",SUMIFS(INDIRECT($AM31),INDIRECT($AP31),$D31,INDIRECT($AO31),M$8,INDIRECT($AN31),"&lt;&gt;N/A"),TRUE,SUMIFS(INDIRECT($AM31),INDIRECT($AQ31),$D31,INDIRECT($AO31),M$8,INDIRECT($AN31),"&lt;&gt;N/A")),"")</f>
        <v>0</v>
      </c>
      <c r="N31" s="9">
        <f t="shared" ca="1" si="4"/>
        <v>0.6</v>
      </c>
      <c r="O31" s="9" cm="1">
        <f t="array" ref="O31">IFERROR(_xlfn.IFS(E31=0,0,$B31="Domain",AVERAGEIFS('C0. KPIs'!$M$5:$M$65,'C0. KPIs'!$AM$5:$AM$65,$D31,'C0. KPIs'!$AG$5:$AG$65,"&lt;&gt;N/A"),TRUE,AVERAGEIFS('C0. KPIs'!$M$5:$M$65,'C0. KPIs'!$AN$5:$AN$65,$D31,'C0. KPIs'!$AG$5:$AG$65,"&lt;&gt;N/A")),"")</f>
        <v>0.6</v>
      </c>
      <c r="P31" s="9" cm="1">
        <f t="array" aca="1" ref="P31" ca="1">IFERROR(_xlfn.IFS(F31=0,0,$B31="Domain",AVERAGEIFS(INDIRECT($AM31),INDIRECT($AP31),$D31,INDIRECT($AO31),P$8,INDIRECT($AN31),"&lt;&gt;N/A"),TRUE,AVERAGEIFS(INDIRECT($AM31),INDIRECT($AQ31),$D31,INDIRECT($AO31),P$8,INDIRECT($AN31),"&lt;&gt;N/A")),"")</f>
        <v>0</v>
      </c>
      <c r="Q31" s="9" cm="1">
        <f t="array" aca="1" ref="Q31" ca="1">IFERROR(_xlfn.IFS(G31=0,0,$B31="Domain",AVERAGEIFS(INDIRECT($AM31),INDIRECT($AP31),$D31,INDIRECT($AO31),Q$8,INDIRECT($AN31),"&lt;&gt;N/A"),TRUE,AVERAGEIFS(INDIRECT($AM31),INDIRECT($AQ31),$D31,INDIRECT($AO31),Q$8,INDIRECT($AN31),"&lt;&gt;N/A")),"")</f>
        <v>0</v>
      </c>
      <c r="R31" s="9" cm="1">
        <f t="array" aca="1" ref="R31" ca="1">IFERROR(_xlfn.IFS(H31=0,0,$B31="Domain",AVERAGEIFS(INDIRECT($AM31),INDIRECT($AP31),$D31,INDIRECT($AO31),R$8,INDIRECT($AN31),"&lt;&gt;N/A"),TRUE,AVERAGEIFS(INDIRECT($AM31),INDIRECT($AQ31),$D31,INDIRECT($AO31),R$8,INDIRECT($AN31),"&lt;&gt;N/A")),"")</f>
        <v>0</v>
      </c>
      <c r="S31" s="9">
        <f t="shared" ca="1" si="5"/>
        <v>0.6</v>
      </c>
      <c r="T31" s="9" cm="1">
        <f t="array" ref="T31">IFERROR(_xlfn.IFS($B31="Domain",SUMIFS('C0. KPIs'!$AG$5:$AG$65,'C0. KPIs'!$AM$5:$AM$65,$D31,'C0. KPIs'!$AG$5:$AG$65,"&lt;&gt;N/A"),TRUE,SUMIFS('C0. KPIs'!$AG$5:$AG$65,'C0. KPIs'!$AN$5:$AN$65,$D31,'C0. KPIs'!$AG$5:$AG$65,"&lt;&gt;N/A")),"")</f>
        <v>0</v>
      </c>
      <c r="U31" s="9" cm="1">
        <f t="array" aca="1" ref="U31" ca="1">IFERROR(_xlfn.IFS($B31="Domain",SUMIFS(INDIRECT($AN31),INDIRECT($AP31),$D31,INDIRECT($AO31),U$8,INDIRECT($AN31),"&lt;&gt;N/A"),TRUE,SUMIFS(INDIRECT($AN31),INDIRECT($AQ31),$D31,INDIRECT($AO31),U$8,INDIRECT($AN31),"&lt;&gt;N/A")),"")</f>
        <v>0</v>
      </c>
      <c r="V31" s="9" cm="1">
        <f t="array" aca="1" ref="V31" ca="1">IFERROR(_xlfn.IFS($B31="Domain",SUMIFS(INDIRECT($AN31),INDIRECT($AP31),$D31,INDIRECT($AO31),V$8,INDIRECT($AN31),"&lt;&gt;N/A"),TRUE,SUMIFS(INDIRECT($AN31),INDIRECT($AQ31),$D31,INDIRECT($AO31),V$8,INDIRECT($AN31),"&lt;&gt;N/A")),"")</f>
        <v>0</v>
      </c>
      <c r="W31" s="9" cm="1">
        <f t="array" aca="1" ref="W31" ca="1">IFERROR(_xlfn.IFS($B31="Domain",SUMIFS(INDIRECT($AN31),INDIRECT($AP31),$D31,INDIRECT($AO31),W$8,INDIRECT($AN31),"&lt;&gt;N/A"),TRUE,SUMIFS(INDIRECT($AN31),INDIRECT($AQ31),$D31,INDIRECT($AO31),W$8,INDIRECT($AN31),"&lt;&gt;N/A")),"")</f>
        <v>0</v>
      </c>
      <c r="X31" s="9">
        <f t="shared" ca="1" si="2"/>
        <v>0</v>
      </c>
      <c r="Y31" s="9" cm="1">
        <f t="array" ref="Y31">IFERROR(_xlfn.IFS(E31=0,0,$B31="Domain",AVERAGEIFS('C0. KPIs'!$AG$5:$AG$65,'C0. KPIs'!$AM$5:$AM$65,$D31,'C0. KPIs'!$AG$5:$AG$65,"&lt;&gt;N/A"),TRUE,AVERAGEIFS('C0. KPIs'!$AG$5:$AG$65,'C0. KPIs'!$AN$5:$AN$65,$D31,'C0. KPIs'!$AG$5:$AG$65,"&lt;&gt;N/A")),"")</f>
        <v>0</v>
      </c>
      <c r="Z31" s="9" cm="1">
        <f t="array" aca="1" ref="Z31" ca="1">IFERROR(_xlfn.IFS(F31=0,0,$B31="Domain",AVERAGEIFS(INDIRECT($AN31),INDIRECT($AP31),$D31,INDIRECT($AO31),Z$8,INDIRECT($AN31),"&lt;&gt;N/A"),TRUE,AVERAGEIFS(INDIRECT($AN31),INDIRECT($AQ31),$D31,INDIRECT($AO31),Z$8,INDIRECT($AN31),"&lt;&gt;N/A")),"")</f>
        <v>0</v>
      </c>
      <c r="AA31" s="9" cm="1">
        <f t="array" aca="1" ref="AA31" ca="1">IFERROR(_xlfn.IFS(G31=0,0,$B31="Domain",AVERAGEIFS(INDIRECT($AN31),INDIRECT($AP31),$D31,INDIRECT($AO31),AA$8,INDIRECT($AN31),"&lt;&gt;N/A"),TRUE,AVERAGEIFS(INDIRECT($AN31),INDIRECT($AQ31),$D31,INDIRECT($AO31),AA$8,INDIRECT($AN31),"&lt;&gt;N/A")),"")</f>
        <v>0</v>
      </c>
      <c r="AB31" s="9" cm="1">
        <f t="array" aca="1" ref="AB31" ca="1">IFERROR(_xlfn.IFS(H31=0,0,$B31="Domain",AVERAGEIFS(INDIRECT($AN31),INDIRECT($AP31),$D31,INDIRECT($AO31),AB$8,INDIRECT($AN31),"&lt;&gt;N/A"),TRUE,AVERAGEIFS(INDIRECT($AN31),INDIRECT($AQ31),$D31,INDIRECT($AO31),AB$8,INDIRECT($AN31),"&lt;&gt;N/A")),"")</f>
        <v>0</v>
      </c>
      <c r="AC31" s="9">
        <f t="shared" ca="1" si="6"/>
        <v>0</v>
      </c>
      <c r="AD31" s="9" cm="1">
        <f t="array" ref="AD31">IFERROR(_xlfn.IFS(E31=0,0,TRUE,T31/J31),"")</f>
        <v>0</v>
      </c>
      <c r="AE31" s="9" cm="1">
        <f t="array" aca="1" ref="AE31" ca="1">IFERROR(_xlfn.IFS(F31=0,0,TRUE,U31/K31),"")</f>
        <v>0</v>
      </c>
      <c r="AF31" s="9" cm="1">
        <f t="array" aca="1" ref="AF31" ca="1">IFERROR(_xlfn.IFS(G31=0,0,TRUE,V31/L31),"")</f>
        <v>0</v>
      </c>
      <c r="AG31" s="9" cm="1">
        <f t="array" aca="1" ref="AG31" ca="1">IFERROR(_xlfn.IFS(H31=0,0,TRUE,W31/M31),"")</f>
        <v>0</v>
      </c>
      <c r="AH31" s="9" cm="1">
        <f t="array" aca="1" ref="AH31" ca="1">IFERROR(_xlfn.IFS(I31=0,0,TRUE,X31/N31),"")</f>
        <v>0</v>
      </c>
      <c r="AI31" s="10"/>
      <c r="AJ31" s="10" t="str">
        <f t="shared" si="9"/>
        <v>4. Supply Chain Visibility</v>
      </c>
      <c r="AK31" s="10" t="str">
        <f>LEFT(INDEX($AK$10:$AK$16,MATCH(B31,$AL$10:$AL$16,0)),2)&amp;COUNTIFS($B$17:B31,B31)&amp;" "&amp;AL31</f>
        <v>4.3 Tracking and Tracing Management</v>
      </c>
      <c r="AL31" s="10" t="str">
        <f t="shared" si="7"/>
        <v>Tracking and Tracing Management</v>
      </c>
      <c r="AM31" s="10" t="str">
        <f t="shared" si="11"/>
        <v>'C4. Supply Chain Visibility'!$S$5:$S$35</v>
      </c>
      <c r="AN31" s="10" t="str">
        <f t="shared" si="11"/>
        <v>'C4. Supply Chain Visibility'!$AB$5:$AB$35</v>
      </c>
      <c r="AO31" s="10" t="str">
        <f t="shared" si="11"/>
        <v>'C4. Supply Chain Visibility'!$AC$5:$AC$35</v>
      </c>
      <c r="AP31" s="10" t="str">
        <f t="shared" si="11"/>
        <v>'C4. Supply Chain Visibility'!$AE$5:$AE$35</v>
      </c>
      <c r="AQ31" s="10" t="str">
        <f t="shared" si="11"/>
        <v>'C4. Supply Chain Visibility'!$AF$5:$AF$35</v>
      </c>
    </row>
    <row r="32" spans="2:43" ht="15" customHeight="1" x14ac:dyDescent="0.25">
      <c r="B32" s="47" t="s">
        <v>350</v>
      </c>
      <c r="C32" s="11" t="str">
        <f t="shared" si="8"/>
        <v>C4. Supply Chain Visibility</v>
      </c>
      <c r="D32" s="11" t="s">
        <v>167</v>
      </c>
      <c r="E32" s="48" cm="1">
        <f t="array" ref="E32">IFERROR(_xlfn.IFS($B32="Domain",COUNTIFS('C0. KPIs'!$AM$5:$AM$65,$D32,'C0. KPIs'!$AG$5:$AG$65,"&lt;&gt;N/A"),TRUE,COUNTIFS('C0. KPIs'!$AN$5:$AN$65,$D32,'C0. KPIs'!$AG$5:$AG$65,"&lt;&gt;N/A")),0)</f>
        <v>3</v>
      </c>
      <c r="F32" s="48" cm="1">
        <f t="array" aca="1" ref="F32" ca="1">IFERROR(_xlfn.IFS($B32="Domain",COUNTIFS(INDIRECT($AP32),$D32,INDIRECT($AO32),F$8,INDIRECT($AN32),"&lt;&gt;N/A"),TRUE,COUNTIFS(INDIRECT($AQ32),$D32,INDIRECT($AO32),F$8,INDIRECT($AN32),"&lt;&gt;N/A")),"")</f>
        <v>0</v>
      </c>
      <c r="G32" s="48" cm="1">
        <f t="array" aca="1" ref="G32" ca="1">IFERROR(_xlfn.IFS($B32="Domain",COUNTIFS(INDIRECT($AP32),$D32,INDIRECT($AO32),G$8,INDIRECT($AN32),"&lt;&gt;N/A"),TRUE,COUNTIFS(INDIRECT($AQ32),$D32,INDIRECT($AO32),G$8,INDIRECT($AN32),"&lt;&gt;N/A")),"")</f>
        <v>0</v>
      </c>
      <c r="H32" s="48" cm="1">
        <f t="array" aca="1" ref="H32" ca="1">IFERROR(_xlfn.IFS($B32="Domain",COUNTIFS(INDIRECT($AP32),$D32,INDIRECT($AO32),H$8,INDIRECT($AN32),"&lt;&gt;N/A"),TRUE,COUNTIFS(INDIRECT($AQ32),$D32,INDIRECT($AO32),H$8,INDIRECT($AN32),"&lt;&gt;N/A")),"")</f>
        <v>0</v>
      </c>
      <c r="I32" s="48">
        <f t="shared" ca="1" si="3"/>
        <v>3</v>
      </c>
      <c r="J32" s="9" cm="1">
        <f t="array" ref="J32">IFERROR(_xlfn.IFS($B32="Domain",SUMIFS('C0. KPIs'!$M$5:$M$65,'C0. KPIs'!$AM$5:$AM$65,$D32,'C0. KPIs'!$AG$5:$AG$65,"&lt;&gt;N/A"),TRUE,SUMIFS('C0. KPIs'!$M$5:$M$65,'C0. KPIs'!$AN$5:$AN$65,$D32,'C0. KPIs'!$AG$5:$AG$65,"&lt;&gt;N/A")),"")</f>
        <v>1.2000000000000002</v>
      </c>
      <c r="K32" s="9" cm="1">
        <f t="array" aca="1" ref="K32" ca="1">IFERROR(_xlfn.IFS($B32="Domain",SUMIFS(INDIRECT($AM32),INDIRECT($AP32),$D32,INDIRECT($AO32),K$8,INDIRECT($AN32),"&lt;&gt;N/A"),TRUE,SUMIFS(INDIRECT($AM32),INDIRECT($AQ32),$D32,INDIRECT($AO32),K$8,INDIRECT($AN32),"&lt;&gt;N/A")),"")</f>
        <v>0</v>
      </c>
      <c r="L32" s="9" cm="1">
        <f t="array" aca="1" ref="L32" ca="1">IFERROR(_xlfn.IFS($B32="Domain",SUMIFS(INDIRECT($AM32),INDIRECT($AP32),$D32,INDIRECT($AO32),L$8,INDIRECT($AN32),"&lt;&gt;N/A"),TRUE,SUMIFS(INDIRECT($AM32),INDIRECT($AQ32),$D32,INDIRECT($AO32),L$8,INDIRECT($AN32),"&lt;&gt;N/A")),"")</f>
        <v>0</v>
      </c>
      <c r="M32" s="9" cm="1">
        <f t="array" aca="1" ref="M32" ca="1">IFERROR(_xlfn.IFS($B32="Domain",SUMIFS(INDIRECT($AM32),INDIRECT($AP32),$D32,INDIRECT($AO32),M$8,INDIRECT($AN32),"&lt;&gt;N/A"),TRUE,SUMIFS(INDIRECT($AM32),INDIRECT($AQ32),$D32,INDIRECT($AO32),M$8,INDIRECT($AN32),"&lt;&gt;N/A")),"")</f>
        <v>0</v>
      </c>
      <c r="N32" s="9">
        <f t="shared" ca="1" si="4"/>
        <v>1.2000000000000002</v>
      </c>
      <c r="O32" s="9" cm="1">
        <f t="array" ref="O32">IFERROR(_xlfn.IFS(E32=0,0,$B32="Domain",AVERAGEIFS('C0. KPIs'!$M$5:$M$65,'C0. KPIs'!$AM$5:$AM$65,$D32,'C0. KPIs'!$AG$5:$AG$65,"&lt;&gt;N/A"),TRUE,AVERAGEIFS('C0. KPIs'!$M$5:$M$65,'C0. KPIs'!$AN$5:$AN$65,$D32,'C0. KPIs'!$AG$5:$AG$65,"&lt;&gt;N/A")),"")</f>
        <v>0.40000000000000008</v>
      </c>
      <c r="P32" s="9" cm="1">
        <f t="array" aca="1" ref="P32" ca="1">IFERROR(_xlfn.IFS(F32=0,0,$B32="Domain",AVERAGEIFS(INDIRECT($AM32),INDIRECT($AP32),$D32,INDIRECT($AO32),P$8,INDIRECT($AN32),"&lt;&gt;N/A"),TRUE,AVERAGEIFS(INDIRECT($AM32),INDIRECT($AQ32),$D32,INDIRECT($AO32),P$8,INDIRECT($AN32),"&lt;&gt;N/A")),"")</f>
        <v>0</v>
      </c>
      <c r="Q32" s="9" cm="1">
        <f t="array" aca="1" ref="Q32" ca="1">IFERROR(_xlfn.IFS(G32=0,0,$B32="Domain",AVERAGEIFS(INDIRECT($AM32),INDIRECT($AP32),$D32,INDIRECT($AO32),Q$8,INDIRECT($AN32),"&lt;&gt;N/A"),TRUE,AVERAGEIFS(INDIRECT($AM32),INDIRECT($AQ32),$D32,INDIRECT($AO32),Q$8,INDIRECT($AN32),"&lt;&gt;N/A")),"")</f>
        <v>0</v>
      </c>
      <c r="R32" s="9" cm="1">
        <f t="array" aca="1" ref="R32" ca="1">IFERROR(_xlfn.IFS(H32=0,0,$B32="Domain",AVERAGEIFS(INDIRECT($AM32),INDIRECT($AP32),$D32,INDIRECT($AO32),R$8,INDIRECT($AN32),"&lt;&gt;N/A"),TRUE,AVERAGEIFS(INDIRECT($AM32),INDIRECT($AQ32),$D32,INDIRECT($AO32),R$8,INDIRECT($AN32),"&lt;&gt;N/A")),"")</f>
        <v>0</v>
      </c>
      <c r="S32" s="9">
        <f t="shared" ca="1" si="5"/>
        <v>0.40000000000000008</v>
      </c>
      <c r="T32" s="9" cm="1">
        <f t="array" ref="T32">IFERROR(_xlfn.IFS($B32="Domain",SUMIFS('C0. KPIs'!$AG$5:$AG$65,'C0. KPIs'!$AM$5:$AM$65,$D32,'C0. KPIs'!$AG$5:$AG$65,"&lt;&gt;N/A"),TRUE,SUMIFS('C0. KPIs'!$AG$5:$AG$65,'C0. KPIs'!$AN$5:$AN$65,$D32,'C0. KPIs'!$AG$5:$AG$65,"&lt;&gt;N/A")),"")</f>
        <v>0</v>
      </c>
      <c r="U32" s="9" cm="1">
        <f t="array" aca="1" ref="U32" ca="1">IFERROR(_xlfn.IFS($B32="Domain",SUMIFS(INDIRECT($AN32),INDIRECT($AP32),$D32,INDIRECT($AO32),U$8,INDIRECT($AN32),"&lt;&gt;N/A"),TRUE,SUMIFS(INDIRECT($AN32),INDIRECT($AQ32),$D32,INDIRECT($AO32),U$8,INDIRECT($AN32),"&lt;&gt;N/A")),"")</f>
        <v>0</v>
      </c>
      <c r="V32" s="9" cm="1">
        <f t="array" aca="1" ref="V32" ca="1">IFERROR(_xlfn.IFS($B32="Domain",SUMIFS(INDIRECT($AN32),INDIRECT($AP32),$D32,INDIRECT($AO32),V$8,INDIRECT($AN32),"&lt;&gt;N/A"),TRUE,SUMIFS(INDIRECT($AN32),INDIRECT($AQ32),$D32,INDIRECT($AO32),V$8,INDIRECT($AN32),"&lt;&gt;N/A")),"")</f>
        <v>0</v>
      </c>
      <c r="W32" s="9" cm="1">
        <f t="array" aca="1" ref="W32" ca="1">IFERROR(_xlfn.IFS($B32="Domain",SUMIFS(INDIRECT($AN32),INDIRECT($AP32),$D32,INDIRECT($AO32),W$8,INDIRECT($AN32),"&lt;&gt;N/A"),TRUE,SUMIFS(INDIRECT($AN32),INDIRECT($AQ32),$D32,INDIRECT($AO32),W$8,INDIRECT($AN32),"&lt;&gt;N/A")),"")</f>
        <v>0</v>
      </c>
      <c r="X32" s="9">
        <f t="shared" ca="1" si="2"/>
        <v>0</v>
      </c>
      <c r="Y32" s="9" cm="1">
        <f t="array" ref="Y32">IFERROR(_xlfn.IFS(E32=0,0,$B32="Domain",AVERAGEIFS('C0. KPIs'!$AG$5:$AG$65,'C0. KPIs'!$AM$5:$AM$65,$D32,'C0. KPIs'!$AG$5:$AG$65,"&lt;&gt;N/A"),TRUE,AVERAGEIFS('C0. KPIs'!$AG$5:$AG$65,'C0. KPIs'!$AN$5:$AN$65,$D32,'C0. KPIs'!$AG$5:$AG$65,"&lt;&gt;N/A")),"")</f>
        <v>0</v>
      </c>
      <c r="Z32" s="9" cm="1">
        <f t="array" aca="1" ref="Z32" ca="1">IFERROR(_xlfn.IFS(F32=0,0,$B32="Domain",AVERAGEIFS(INDIRECT($AN32),INDIRECT($AP32),$D32,INDIRECT($AO32),Z$8,INDIRECT($AN32),"&lt;&gt;N/A"),TRUE,AVERAGEIFS(INDIRECT($AN32),INDIRECT($AQ32),$D32,INDIRECT($AO32),Z$8,INDIRECT($AN32),"&lt;&gt;N/A")),"")</f>
        <v>0</v>
      </c>
      <c r="AA32" s="9" cm="1">
        <f t="array" aca="1" ref="AA32" ca="1">IFERROR(_xlfn.IFS(G32=0,0,$B32="Domain",AVERAGEIFS(INDIRECT($AN32),INDIRECT($AP32),$D32,INDIRECT($AO32),AA$8,INDIRECT($AN32),"&lt;&gt;N/A"),TRUE,AVERAGEIFS(INDIRECT($AN32),INDIRECT($AQ32),$D32,INDIRECT($AO32),AA$8,INDIRECT($AN32),"&lt;&gt;N/A")),"")</f>
        <v>0</v>
      </c>
      <c r="AB32" s="9" cm="1">
        <f t="array" aca="1" ref="AB32" ca="1">IFERROR(_xlfn.IFS(H32=0,0,$B32="Domain",AVERAGEIFS(INDIRECT($AN32),INDIRECT($AP32),$D32,INDIRECT($AO32),AB$8,INDIRECT($AN32),"&lt;&gt;N/A"),TRUE,AVERAGEIFS(INDIRECT($AN32),INDIRECT($AQ32),$D32,INDIRECT($AO32),AB$8,INDIRECT($AN32),"&lt;&gt;N/A")),"")</f>
        <v>0</v>
      </c>
      <c r="AC32" s="9">
        <f t="shared" ca="1" si="6"/>
        <v>0</v>
      </c>
      <c r="AD32" s="9" cm="1">
        <f t="array" ref="AD32">IFERROR(_xlfn.IFS(E32=0,0,TRUE,T32/J32),"")</f>
        <v>0</v>
      </c>
      <c r="AE32" s="9" cm="1">
        <f t="array" aca="1" ref="AE32" ca="1">IFERROR(_xlfn.IFS(F32=0,0,TRUE,U32/K32),"")</f>
        <v>0</v>
      </c>
      <c r="AF32" s="9" cm="1">
        <f t="array" aca="1" ref="AF32" ca="1">IFERROR(_xlfn.IFS(G32=0,0,TRUE,V32/L32),"")</f>
        <v>0</v>
      </c>
      <c r="AG32" s="9" cm="1">
        <f t="array" aca="1" ref="AG32" ca="1">IFERROR(_xlfn.IFS(H32=0,0,TRUE,W32/M32),"")</f>
        <v>0</v>
      </c>
      <c r="AH32" s="9" cm="1">
        <f t="array" aca="1" ref="AH32" ca="1">IFERROR(_xlfn.IFS(I32=0,0,TRUE,X32/N32),"")</f>
        <v>0</v>
      </c>
      <c r="AI32" s="10"/>
      <c r="AJ32" s="10" t="str">
        <f t="shared" si="9"/>
        <v>4. Supply Chain Visibility</v>
      </c>
      <c r="AK32" s="10" t="str">
        <f>LEFT(INDEX($AK$10:$AK$16,MATCH(B32,$AL$10:$AL$16,0)),2)&amp;COUNTIFS($B$17:B32,B32)&amp;" "&amp;AL32</f>
        <v>4.4 Organizational Fulfillment Performance</v>
      </c>
      <c r="AL32" s="10" t="str">
        <f t="shared" si="7"/>
        <v>Organizational Fulfillment Performance</v>
      </c>
      <c r="AM32" s="10" t="str">
        <f t="shared" si="11"/>
        <v>'C4. Supply Chain Visibility'!$S$5:$S$35</v>
      </c>
      <c r="AN32" s="10" t="str">
        <f t="shared" si="11"/>
        <v>'C4. Supply Chain Visibility'!$AB$5:$AB$35</v>
      </c>
      <c r="AO32" s="10" t="str">
        <f t="shared" si="11"/>
        <v>'C4. Supply Chain Visibility'!$AC$5:$AC$35</v>
      </c>
      <c r="AP32" s="10" t="str">
        <f t="shared" si="11"/>
        <v>'C4. Supply Chain Visibility'!$AE$5:$AE$35</v>
      </c>
      <c r="AQ32" s="10" t="str">
        <f t="shared" si="11"/>
        <v>'C4. Supply Chain Visibility'!$AF$5:$AF$35</v>
      </c>
    </row>
    <row r="33" spans="2:43" ht="15" customHeight="1" x14ac:dyDescent="0.25">
      <c r="B33" s="47" t="s">
        <v>364</v>
      </c>
      <c r="C33" s="11" t="str">
        <f t="shared" si="8"/>
        <v>C5. Supplier Management</v>
      </c>
      <c r="D33" s="11" t="s">
        <v>172</v>
      </c>
      <c r="E33" s="48" cm="1">
        <f t="array" ref="E33">IFERROR(_xlfn.IFS($B33="Domain",COUNTIFS('C0. KPIs'!$AM$5:$AM$65,$D33,'C0. KPIs'!$AG$5:$AG$65,"&lt;&gt;N/A"),TRUE,COUNTIFS('C0. KPIs'!$AN$5:$AN$65,$D33,'C0. KPIs'!$AG$5:$AG$65,"&lt;&gt;N/A")),0)</f>
        <v>1</v>
      </c>
      <c r="F33" s="48" cm="1">
        <f t="array" aca="1" ref="F33" ca="1">IFERROR(_xlfn.IFS($B33="Domain",COUNTIFS(INDIRECT($AP33),$D33,INDIRECT($AO33),F$8,INDIRECT($AN33),"&lt;&gt;N/A"),TRUE,COUNTIFS(INDIRECT($AQ33),$D33,INDIRECT($AO33),F$8,INDIRECT($AN33),"&lt;&gt;N/A")),"")</f>
        <v>0</v>
      </c>
      <c r="G33" s="48" cm="1">
        <f t="array" aca="1" ref="G33" ca="1">IFERROR(_xlfn.IFS($B33="Domain",COUNTIFS(INDIRECT($AP33),$D33,INDIRECT($AO33),G$8,INDIRECT($AN33),"&lt;&gt;N/A"),TRUE,COUNTIFS(INDIRECT($AQ33),$D33,INDIRECT($AO33),G$8,INDIRECT($AN33),"&lt;&gt;N/A")),"")</f>
        <v>0</v>
      </c>
      <c r="H33" s="48" cm="1">
        <f t="array" aca="1" ref="H33" ca="1">IFERROR(_xlfn.IFS($B33="Domain",COUNTIFS(INDIRECT($AP33),$D33,INDIRECT($AO33),H$8,INDIRECT($AN33),"&lt;&gt;N/A"),TRUE,COUNTIFS(INDIRECT($AQ33),$D33,INDIRECT($AO33),H$8,INDIRECT($AN33),"&lt;&gt;N/A")),"")</f>
        <v>0</v>
      </c>
      <c r="I33" s="48">
        <f t="shared" ca="1" si="3"/>
        <v>1</v>
      </c>
      <c r="J33" s="9" cm="1">
        <f t="array" ref="J33">IFERROR(_xlfn.IFS($B33="Domain",SUMIFS('C0. KPIs'!$M$5:$M$65,'C0. KPIs'!$AM$5:$AM$65,$D33,'C0. KPIs'!$AG$5:$AG$65,"&lt;&gt;N/A"),TRUE,SUMIFS('C0. KPIs'!$M$5:$M$65,'C0. KPIs'!$AN$5:$AN$65,$D33,'C0. KPIs'!$AG$5:$AG$65,"&lt;&gt;N/A")),"")</f>
        <v>0.5</v>
      </c>
      <c r="K33" s="9" cm="1">
        <f t="array" aca="1" ref="K33" ca="1">IFERROR(_xlfn.IFS($B33="Domain",SUMIFS(INDIRECT($AM33),INDIRECT($AP33),$D33,INDIRECT($AO33),K$8,INDIRECT($AN33),"&lt;&gt;N/A"),TRUE,SUMIFS(INDIRECT($AM33),INDIRECT($AQ33),$D33,INDIRECT($AO33),K$8,INDIRECT($AN33),"&lt;&gt;N/A")),"")</f>
        <v>0</v>
      </c>
      <c r="L33" s="9" cm="1">
        <f t="array" aca="1" ref="L33" ca="1">IFERROR(_xlfn.IFS($B33="Domain",SUMIFS(INDIRECT($AM33),INDIRECT($AP33),$D33,INDIRECT($AO33),L$8,INDIRECT($AN33),"&lt;&gt;N/A"),TRUE,SUMIFS(INDIRECT($AM33),INDIRECT($AQ33),$D33,INDIRECT($AO33),L$8,INDIRECT($AN33),"&lt;&gt;N/A")),"")</f>
        <v>0</v>
      </c>
      <c r="M33" s="9" cm="1">
        <f t="array" aca="1" ref="M33" ca="1">IFERROR(_xlfn.IFS($B33="Domain",SUMIFS(INDIRECT($AM33),INDIRECT($AP33),$D33,INDIRECT($AO33),M$8,INDIRECT($AN33),"&lt;&gt;N/A"),TRUE,SUMIFS(INDIRECT($AM33),INDIRECT($AQ33),$D33,INDIRECT($AO33),M$8,INDIRECT($AN33),"&lt;&gt;N/A")),"")</f>
        <v>0</v>
      </c>
      <c r="N33" s="9">
        <f t="shared" ca="1" si="4"/>
        <v>0.5</v>
      </c>
      <c r="O33" s="9" cm="1">
        <f t="array" ref="O33">IFERROR(_xlfn.IFS(E33=0,0,$B33="Domain",AVERAGEIFS('C0. KPIs'!$M$5:$M$65,'C0. KPIs'!$AM$5:$AM$65,$D33,'C0. KPIs'!$AG$5:$AG$65,"&lt;&gt;N/A"),TRUE,AVERAGEIFS('C0. KPIs'!$M$5:$M$65,'C0. KPIs'!$AN$5:$AN$65,$D33,'C0. KPIs'!$AG$5:$AG$65,"&lt;&gt;N/A")),"")</f>
        <v>0.5</v>
      </c>
      <c r="P33" s="9" cm="1">
        <f t="array" aca="1" ref="P33" ca="1">IFERROR(_xlfn.IFS(F33=0,0,$B33="Domain",AVERAGEIFS(INDIRECT($AM33),INDIRECT($AP33),$D33,INDIRECT($AO33),P$8,INDIRECT($AN33),"&lt;&gt;N/A"),TRUE,AVERAGEIFS(INDIRECT($AM33),INDIRECT($AQ33),$D33,INDIRECT($AO33),P$8,INDIRECT($AN33),"&lt;&gt;N/A")),"")</f>
        <v>0</v>
      </c>
      <c r="Q33" s="9" cm="1">
        <f t="array" aca="1" ref="Q33" ca="1">IFERROR(_xlfn.IFS(G33=0,0,$B33="Domain",AVERAGEIFS(INDIRECT($AM33),INDIRECT($AP33),$D33,INDIRECT($AO33),Q$8,INDIRECT($AN33),"&lt;&gt;N/A"),TRUE,AVERAGEIFS(INDIRECT($AM33),INDIRECT($AQ33),$D33,INDIRECT($AO33),Q$8,INDIRECT($AN33),"&lt;&gt;N/A")),"")</f>
        <v>0</v>
      </c>
      <c r="R33" s="9" cm="1">
        <f t="array" aca="1" ref="R33" ca="1">IFERROR(_xlfn.IFS(H33=0,0,$B33="Domain",AVERAGEIFS(INDIRECT($AM33),INDIRECT($AP33),$D33,INDIRECT($AO33),R$8,INDIRECT($AN33),"&lt;&gt;N/A"),TRUE,AVERAGEIFS(INDIRECT($AM33),INDIRECT($AQ33),$D33,INDIRECT($AO33),R$8,INDIRECT($AN33),"&lt;&gt;N/A")),"")</f>
        <v>0</v>
      </c>
      <c r="S33" s="9">
        <f t="shared" ca="1" si="5"/>
        <v>0.5</v>
      </c>
      <c r="T33" s="9" cm="1">
        <f t="array" ref="T33">IFERROR(_xlfn.IFS($B33="Domain",SUMIFS('C0. KPIs'!$AG$5:$AG$65,'C0. KPIs'!$AM$5:$AM$65,$D33,'C0. KPIs'!$AG$5:$AG$65,"&lt;&gt;N/A"),TRUE,SUMIFS('C0. KPIs'!$AG$5:$AG$65,'C0. KPIs'!$AN$5:$AN$65,$D33,'C0. KPIs'!$AG$5:$AG$65,"&lt;&gt;N/A")),"")</f>
        <v>0</v>
      </c>
      <c r="U33" s="9" cm="1">
        <f t="array" aca="1" ref="U33" ca="1">IFERROR(_xlfn.IFS($B33="Domain",SUMIFS(INDIRECT($AN33),INDIRECT($AP33),$D33,INDIRECT($AO33),U$8,INDIRECT($AN33),"&lt;&gt;N/A"),TRUE,SUMIFS(INDIRECT($AN33),INDIRECT($AQ33),$D33,INDIRECT($AO33),U$8,INDIRECT($AN33),"&lt;&gt;N/A")),"")</f>
        <v>0</v>
      </c>
      <c r="V33" s="9" cm="1">
        <f t="array" aca="1" ref="V33" ca="1">IFERROR(_xlfn.IFS($B33="Domain",SUMIFS(INDIRECT($AN33),INDIRECT($AP33),$D33,INDIRECT($AO33),V$8,INDIRECT($AN33),"&lt;&gt;N/A"),TRUE,SUMIFS(INDIRECT($AN33),INDIRECT($AQ33),$D33,INDIRECT($AO33),V$8,INDIRECT($AN33),"&lt;&gt;N/A")),"")</f>
        <v>0</v>
      </c>
      <c r="W33" s="9" cm="1">
        <f t="array" aca="1" ref="W33" ca="1">IFERROR(_xlfn.IFS($B33="Domain",SUMIFS(INDIRECT($AN33),INDIRECT($AP33),$D33,INDIRECT($AO33),W$8,INDIRECT($AN33),"&lt;&gt;N/A"),TRUE,SUMIFS(INDIRECT($AN33),INDIRECT($AQ33),$D33,INDIRECT($AO33),W$8,INDIRECT($AN33),"&lt;&gt;N/A")),"")</f>
        <v>0</v>
      </c>
      <c r="X33" s="9">
        <f t="shared" ca="1" si="2"/>
        <v>0</v>
      </c>
      <c r="Y33" s="9" cm="1">
        <f t="array" ref="Y33">IFERROR(_xlfn.IFS(E33=0,0,$B33="Domain",AVERAGEIFS('C0. KPIs'!$AG$5:$AG$65,'C0. KPIs'!$AM$5:$AM$65,$D33,'C0. KPIs'!$AG$5:$AG$65,"&lt;&gt;N/A"),TRUE,AVERAGEIFS('C0. KPIs'!$AG$5:$AG$65,'C0. KPIs'!$AN$5:$AN$65,$D33,'C0. KPIs'!$AG$5:$AG$65,"&lt;&gt;N/A")),"")</f>
        <v>0</v>
      </c>
      <c r="Z33" s="9" cm="1">
        <f t="array" aca="1" ref="Z33" ca="1">IFERROR(_xlfn.IFS(F33=0,0,$B33="Domain",AVERAGEIFS(INDIRECT($AN33),INDIRECT($AP33),$D33,INDIRECT($AO33),Z$8,INDIRECT($AN33),"&lt;&gt;N/A"),TRUE,AVERAGEIFS(INDIRECT($AN33),INDIRECT($AQ33),$D33,INDIRECT($AO33),Z$8,INDIRECT($AN33),"&lt;&gt;N/A")),"")</f>
        <v>0</v>
      </c>
      <c r="AA33" s="9" cm="1">
        <f t="array" aca="1" ref="AA33" ca="1">IFERROR(_xlfn.IFS(G33=0,0,$B33="Domain",AVERAGEIFS(INDIRECT($AN33),INDIRECT($AP33),$D33,INDIRECT($AO33),AA$8,INDIRECT($AN33),"&lt;&gt;N/A"),TRUE,AVERAGEIFS(INDIRECT($AN33),INDIRECT($AQ33),$D33,INDIRECT($AO33),AA$8,INDIRECT($AN33),"&lt;&gt;N/A")),"")</f>
        <v>0</v>
      </c>
      <c r="AB33" s="9" cm="1">
        <f t="array" aca="1" ref="AB33" ca="1">IFERROR(_xlfn.IFS(H33=0,0,$B33="Domain",AVERAGEIFS(INDIRECT($AN33),INDIRECT($AP33),$D33,INDIRECT($AO33),AB$8,INDIRECT($AN33),"&lt;&gt;N/A"),TRUE,AVERAGEIFS(INDIRECT($AN33),INDIRECT($AQ33),$D33,INDIRECT($AO33),AB$8,INDIRECT($AN33),"&lt;&gt;N/A")),"")</f>
        <v>0</v>
      </c>
      <c r="AC33" s="9">
        <f t="shared" ca="1" si="6"/>
        <v>0</v>
      </c>
      <c r="AD33" s="9" cm="1">
        <f t="array" ref="AD33">IFERROR(_xlfn.IFS(E33=0,0,TRUE,T33/J33),"")</f>
        <v>0</v>
      </c>
      <c r="AE33" s="9" cm="1">
        <f t="array" aca="1" ref="AE33" ca="1">IFERROR(_xlfn.IFS(F33=0,0,TRUE,U33/K33),"")</f>
        <v>0</v>
      </c>
      <c r="AF33" s="9" cm="1">
        <f t="array" aca="1" ref="AF33" ca="1">IFERROR(_xlfn.IFS(G33=0,0,TRUE,V33/L33),"")</f>
        <v>0</v>
      </c>
      <c r="AG33" s="9" cm="1">
        <f t="array" aca="1" ref="AG33" ca="1">IFERROR(_xlfn.IFS(H33=0,0,TRUE,W33/M33),"")</f>
        <v>0</v>
      </c>
      <c r="AH33" s="9" cm="1">
        <f t="array" aca="1" ref="AH33" ca="1">IFERROR(_xlfn.IFS(I33=0,0,TRUE,X33/N33),"")</f>
        <v>0</v>
      </c>
      <c r="AI33" s="10"/>
      <c r="AJ33" s="10" t="str">
        <f t="shared" si="9"/>
        <v>5. Supplier Management</v>
      </c>
      <c r="AK33" s="10" t="str">
        <f>LEFT(INDEX($AK$10:$AK$16,MATCH(B33,$AL$10:$AL$16,0)),2)&amp;COUNTIFS($B$17:B33,B33)&amp;" "&amp;AL33</f>
        <v>5.1 Supplier Performance Management</v>
      </c>
      <c r="AL33" s="10" t="str">
        <f t="shared" si="7"/>
        <v>Supplier Performance Management</v>
      </c>
      <c r="AM33" s="10" t="str">
        <f t="shared" si="11"/>
        <v>'C5. Supplier Management'!$S$5:$S$28</v>
      </c>
      <c r="AN33" s="10" t="str">
        <f t="shared" si="11"/>
        <v>'C5. Supplier Management'!$AB$5:$AB$28</v>
      </c>
      <c r="AO33" s="10" t="str">
        <f t="shared" si="11"/>
        <v>'C5. Supplier Management'!$AC$5:$AC$28</v>
      </c>
      <c r="AP33" s="10" t="str">
        <f t="shared" si="11"/>
        <v>'C5. Supplier Management'!$AE$5:$AE$28</v>
      </c>
      <c r="AQ33" s="10" t="str">
        <f t="shared" si="11"/>
        <v>'C5. Supplier Management'!$AF$5:$AF$28</v>
      </c>
    </row>
    <row r="34" spans="2:43" ht="15" customHeight="1" x14ac:dyDescent="0.25">
      <c r="B34" s="47" t="s">
        <v>364</v>
      </c>
      <c r="C34" s="11" t="str">
        <f t="shared" si="8"/>
        <v>C5. Supplier Management</v>
      </c>
      <c r="D34" s="11" t="s">
        <v>184</v>
      </c>
      <c r="E34" s="48" cm="1">
        <f t="array" ref="E34">IFERROR(_xlfn.IFS($B34="Domain",COUNTIFS('C0. KPIs'!$AM$5:$AM$65,$D34,'C0. KPIs'!$AG$5:$AG$65,"&lt;&gt;N/A"),TRUE,COUNTIFS('C0. KPIs'!$AN$5:$AN$65,$D34,'C0. KPIs'!$AG$5:$AG$65,"&lt;&gt;N/A")),0)</f>
        <v>0</v>
      </c>
      <c r="F34" s="48" cm="1">
        <f t="array" aca="1" ref="F34" ca="1">IFERROR(_xlfn.IFS($B34="Domain",COUNTIFS(INDIRECT($AP34),$D34,INDIRECT($AO34),F$8,INDIRECT($AN34),"&lt;&gt;N/A"),TRUE,COUNTIFS(INDIRECT($AQ34),$D34,INDIRECT($AO34),F$8,INDIRECT($AN34),"&lt;&gt;N/A")),"")</f>
        <v>0</v>
      </c>
      <c r="G34" s="48" cm="1">
        <f t="array" aca="1" ref="G34" ca="1">IFERROR(_xlfn.IFS($B34="Domain",COUNTIFS(INDIRECT($AP34),$D34,INDIRECT($AO34),G$8,INDIRECT($AN34),"&lt;&gt;N/A"),TRUE,COUNTIFS(INDIRECT($AQ34),$D34,INDIRECT($AO34),G$8,INDIRECT($AN34),"&lt;&gt;N/A")),"")</f>
        <v>0</v>
      </c>
      <c r="H34" s="48" cm="1">
        <f t="array" aca="1" ref="H34" ca="1">IFERROR(_xlfn.IFS($B34="Domain",COUNTIFS(INDIRECT($AP34),$D34,INDIRECT($AO34),H$8,INDIRECT($AN34),"&lt;&gt;N/A"),TRUE,COUNTIFS(INDIRECT($AQ34),$D34,INDIRECT($AO34),H$8,INDIRECT($AN34),"&lt;&gt;N/A")),"")</f>
        <v>0</v>
      </c>
      <c r="I34" s="48">
        <f t="shared" ca="1" si="3"/>
        <v>0</v>
      </c>
      <c r="J34" s="9" cm="1">
        <f t="array" ref="J34">IFERROR(_xlfn.IFS($B34="Domain",SUMIFS('C0. KPIs'!$M$5:$M$65,'C0. KPIs'!$AM$5:$AM$65,$D34,'C0. KPIs'!$AG$5:$AG$65,"&lt;&gt;N/A"),TRUE,SUMIFS('C0. KPIs'!$M$5:$M$65,'C0. KPIs'!$AN$5:$AN$65,$D34,'C0. KPIs'!$AG$5:$AG$65,"&lt;&gt;N/A")),"")</f>
        <v>0</v>
      </c>
      <c r="K34" s="9" cm="1">
        <f t="array" aca="1" ref="K34" ca="1">IFERROR(_xlfn.IFS($B34="Domain",SUMIFS(INDIRECT($AM34),INDIRECT($AP34),$D34,INDIRECT($AO34),K$8,INDIRECT($AN34),"&lt;&gt;N/A"),TRUE,SUMIFS(INDIRECT($AM34),INDIRECT($AQ34),$D34,INDIRECT($AO34),K$8,INDIRECT($AN34),"&lt;&gt;N/A")),"")</f>
        <v>0</v>
      </c>
      <c r="L34" s="9" cm="1">
        <f t="array" aca="1" ref="L34" ca="1">IFERROR(_xlfn.IFS($B34="Domain",SUMIFS(INDIRECT($AM34),INDIRECT($AP34),$D34,INDIRECT($AO34),L$8,INDIRECT($AN34),"&lt;&gt;N/A"),TRUE,SUMIFS(INDIRECT($AM34),INDIRECT($AQ34),$D34,INDIRECT($AO34),L$8,INDIRECT($AN34),"&lt;&gt;N/A")),"")</f>
        <v>0</v>
      </c>
      <c r="M34" s="9" cm="1">
        <f t="array" aca="1" ref="M34" ca="1">IFERROR(_xlfn.IFS($B34="Domain",SUMIFS(INDIRECT($AM34),INDIRECT($AP34),$D34,INDIRECT($AO34),M$8,INDIRECT($AN34),"&lt;&gt;N/A"),TRUE,SUMIFS(INDIRECT($AM34),INDIRECT($AQ34),$D34,INDIRECT($AO34),M$8,INDIRECT($AN34),"&lt;&gt;N/A")),"")</f>
        <v>0</v>
      </c>
      <c r="N34" s="9">
        <f t="shared" ca="1" si="4"/>
        <v>0</v>
      </c>
      <c r="O34" s="9" cm="1">
        <f t="array" ref="O34">IFERROR(_xlfn.IFS(E34=0,0,$B34="Domain",AVERAGEIFS('C0. KPIs'!$M$5:$M$65,'C0. KPIs'!$AM$5:$AM$65,$D34,'C0. KPIs'!$AG$5:$AG$65,"&lt;&gt;N/A"),TRUE,AVERAGEIFS('C0. KPIs'!$M$5:$M$65,'C0. KPIs'!$AN$5:$AN$65,$D34,'C0. KPIs'!$AG$5:$AG$65,"&lt;&gt;N/A")),"")</f>
        <v>0</v>
      </c>
      <c r="P34" s="9" cm="1">
        <f t="array" aca="1" ref="P34" ca="1">IFERROR(_xlfn.IFS(F34=0,0,$B34="Domain",AVERAGEIFS(INDIRECT($AM34),INDIRECT($AP34),$D34,INDIRECT($AO34),P$8,INDIRECT($AN34),"&lt;&gt;N/A"),TRUE,AVERAGEIFS(INDIRECT($AM34),INDIRECT($AQ34),$D34,INDIRECT($AO34),P$8,INDIRECT($AN34),"&lt;&gt;N/A")),"")</f>
        <v>0</v>
      </c>
      <c r="Q34" s="9" cm="1">
        <f t="array" aca="1" ref="Q34" ca="1">IFERROR(_xlfn.IFS(G34=0,0,$B34="Domain",AVERAGEIFS(INDIRECT($AM34),INDIRECT($AP34),$D34,INDIRECT($AO34),Q$8,INDIRECT($AN34),"&lt;&gt;N/A"),TRUE,AVERAGEIFS(INDIRECT($AM34),INDIRECT($AQ34),$D34,INDIRECT($AO34),Q$8,INDIRECT($AN34),"&lt;&gt;N/A")),"")</f>
        <v>0</v>
      </c>
      <c r="R34" s="9" cm="1">
        <f t="array" aca="1" ref="R34" ca="1">IFERROR(_xlfn.IFS(H34=0,0,$B34="Domain",AVERAGEIFS(INDIRECT($AM34),INDIRECT($AP34),$D34,INDIRECT($AO34),R$8,INDIRECT($AN34),"&lt;&gt;N/A"),TRUE,AVERAGEIFS(INDIRECT($AM34),INDIRECT($AQ34),$D34,INDIRECT($AO34),R$8,INDIRECT($AN34),"&lt;&gt;N/A")),"")</f>
        <v>0</v>
      </c>
      <c r="S34" s="9" t="e">
        <f t="shared" ca="1" si="5"/>
        <v>#DIV/0!</v>
      </c>
      <c r="T34" s="9" cm="1">
        <f t="array" ref="T34">IFERROR(_xlfn.IFS($B34="Domain",SUMIFS('C0. KPIs'!$AG$5:$AG$65,'C0. KPIs'!$AM$5:$AM$65,$D34,'C0. KPIs'!$AG$5:$AG$65,"&lt;&gt;N/A"),TRUE,SUMIFS('C0. KPIs'!$AG$5:$AG$65,'C0. KPIs'!$AN$5:$AN$65,$D34,'C0. KPIs'!$AG$5:$AG$65,"&lt;&gt;N/A")),"")</f>
        <v>0</v>
      </c>
      <c r="U34" s="9" cm="1">
        <f t="array" aca="1" ref="U34" ca="1">IFERROR(_xlfn.IFS($B34="Domain",SUMIFS(INDIRECT($AN34),INDIRECT($AP34),$D34,INDIRECT($AO34),U$8,INDIRECT($AN34),"&lt;&gt;N/A"),TRUE,SUMIFS(INDIRECT($AN34),INDIRECT($AQ34),$D34,INDIRECT($AO34),U$8,INDIRECT($AN34),"&lt;&gt;N/A")),"")</f>
        <v>0</v>
      </c>
      <c r="V34" s="9" cm="1">
        <f t="array" aca="1" ref="V34" ca="1">IFERROR(_xlfn.IFS($B34="Domain",SUMIFS(INDIRECT($AN34),INDIRECT($AP34),$D34,INDIRECT($AO34),V$8,INDIRECT($AN34),"&lt;&gt;N/A"),TRUE,SUMIFS(INDIRECT($AN34),INDIRECT($AQ34),$D34,INDIRECT($AO34),V$8,INDIRECT($AN34),"&lt;&gt;N/A")),"")</f>
        <v>0</v>
      </c>
      <c r="W34" s="9" cm="1">
        <f t="array" aca="1" ref="W34" ca="1">IFERROR(_xlfn.IFS($B34="Domain",SUMIFS(INDIRECT($AN34),INDIRECT($AP34),$D34,INDIRECT($AO34),W$8,INDIRECT($AN34),"&lt;&gt;N/A"),TRUE,SUMIFS(INDIRECT($AN34),INDIRECT($AQ34),$D34,INDIRECT($AO34),W$8,INDIRECT($AN34),"&lt;&gt;N/A")),"")</f>
        <v>0</v>
      </c>
      <c r="X34" s="9">
        <f t="shared" ca="1" si="2"/>
        <v>0</v>
      </c>
      <c r="Y34" s="9" cm="1">
        <f t="array" ref="Y34">IFERROR(_xlfn.IFS(E34=0,0,$B34="Domain",AVERAGEIFS('C0. KPIs'!$AG$5:$AG$65,'C0. KPIs'!$AM$5:$AM$65,$D34,'C0. KPIs'!$AG$5:$AG$65,"&lt;&gt;N/A"),TRUE,AVERAGEIFS('C0. KPIs'!$AG$5:$AG$65,'C0. KPIs'!$AN$5:$AN$65,$D34,'C0. KPIs'!$AG$5:$AG$65,"&lt;&gt;N/A")),"")</f>
        <v>0</v>
      </c>
      <c r="Z34" s="9" cm="1">
        <f t="array" aca="1" ref="Z34" ca="1">IFERROR(_xlfn.IFS(F34=0,0,$B34="Domain",AVERAGEIFS(INDIRECT($AN34),INDIRECT($AP34),$D34,INDIRECT($AO34),Z$8,INDIRECT($AN34),"&lt;&gt;N/A"),TRUE,AVERAGEIFS(INDIRECT($AN34),INDIRECT($AQ34),$D34,INDIRECT($AO34),Z$8,INDIRECT($AN34),"&lt;&gt;N/A")),"")</f>
        <v>0</v>
      </c>
      <c r="AA34" s="9" cm="1">
        <f t="array" aca="1" ref="AA34" ca="1">IFERROR(_xlfn.IFS(G34=0,0,$B34="Domain",AVERAGEIFS(INDIRECT($AN34),INDIRECT($AP34),$D34,INDIRECT($AO34),AA$8,INDIRECT($AN34),"&lt;&gt;N/A"),TRUE,AVERAGEIFS(INDIRECT($AN34),INDIRECT($AQ34),$D34,INDIRECT($AO34),AA$8,INDIRECT($AN34),"&lt;&gt;N/A")),"")</f>
        <v>0</v>
      </c>
      <c r="AB34" s="9" cm="1">
        <f t="array" aca="1" ref="AB34" ca="1">IFERROR(_xlfn.IFS(H34=0,0,$B34="Domain",AVERAGEIFS(INDIRECT($AN34),INDIRECT($AP34),$D34,INDIRECT($AO34),AB$8,INDIRECT($AN34),"&lt;&gt;N/A"),TRUE,AVERAGEIFS(INDIRECT($AN34),INDIRECT($AQ34),$D34,INDIRECT($AO34),AB$8,INDIRECT($AN34),"&lt;&gt;N/A")),"")</f>
        <v>0</v>
      </c>
      <c r="AC34" s="9" t="e">
        <f t="shared" ca="1" si="6"/>
        <v>#DIV/0!</v>
      </c>
      <c r="AD34" s="9" cm="1">
        <f t="array" ref="AD34">IFERROR(_xlfn.IFS(E34=0,0,TRUE,T34/J34),"")</f>
        <v>0</v>
      </c>
      <c r="AE34" s="9" cm="1">
        <f t="array" aca="1" ref="AE34" ca="1">IFERROR(_xlfn.IFS(F34=0,0,TRUE,U34/K34),"")</f>
        <v>0</v>
      </c>
      <c r="AF34" s="9" cm="1">
        <f t="array" aca="1" ref="AF34" ca="1">IFERROR(_xlfn.IFS(G34=0,0,TRUE,V34/L34),"")</f>
        <v>0</v>
      </c>
      <c r="AG34" s="9" cm="1">
        <f t="array" aca="1" ref="AG34" ca="1">IFERROR(_xlfn.IFS(H34=0,0,TRUE,W34/M34),"")</f>
        <v>0</v>
      </c>
      <c r="AH34" s="9" cm="1">
        <f t="array" aca="1" ref="AH34" ca="1">IFERROR(_xlfn.IFS(I34=0,0,TRUE,X34/N34),"")</f>
        <v>0</v>
      </c>
      <c r="AI34" s="10"/>
      <c r="AJ34" s="10" t="str">
        <f t="shared" si="9"/>
        <v>5. Supplier Management</v>
      </c>
      <c r="AK34" s="10" t="str">
        <f>LEFT(INDEX($AK$10:$AK$16,MATCH(B34,$AL$10:$AL$16,0)),2)&amp;COUNTIFS($B$17:B34,B34)&amp;" "&amp;AL34</f>
        <v>5.2 Supplier Geographic Diversity</v>
      </c>
      <c r="AL34" s="10" t="str">
        <f t="shared" si="7"/>
        <v>Supplier Geographic Diversity</v>
      </c>
      <c r="AM34" s="10" t="str">
        <f t="shared" si="11"/>
        <v>'C5. Supplier Management'!$S$5:$S$28</v>
      </c>
      <c r="AN34" s="10" t="str">
        <f t="shared" si="11"/>
        <v>'C5. Supplier Management'!$AB$5:$AB$28</v>
      </c>
      <c r="AO34" s="10" t="str">
        <f t="shared" si="11"/>
        <v>'C5. Supplier Management'!$AC$5:$AC$28</v>
      </c>
      <c r="AP34" s="10" t="str">
        <f t="shared" si="11"/>
        <v>'C5. Supplier Management'!$AE$5:$AE$28</v>
      </c>
      <c r="AQ34" s="10" t="str">
        <f t="shared" si="11"/>
        <v>'C5. Supplier Management'!$AF$5:$AF$28</v>
      </c>
    </row>
    <row r="35" spans="2:43" ht="15" customHeight="1" x14ac:dyDescent="0.25">
      <c r="B35" s="47" t="s">
        <v>364</v>
      </c>
      <c r="C35" s="11" t="str">
        <f t="shared" si="8"/>
        <v>C5. Supplier Management</v>
      </c>
      <c r="D35" s="11" t="s">
        <v>190</v>
      </c>
      <c r="E35" s="48" cm="1">
        <f t="array" ref="E35">IFERROR(_xlfn.IFS($B35="Domain",COUNTIFS('C0. KPIs'!$AM$5:$AM$65,$D35,'C0. KPIs'!$AG$5:$AG$65,"&lt;&gt;N/A"),TRUE,COUNTIFS('C0. KPIs'!$AN$5:$AN$65,$D35,'C0. KPIs'!$AG$5:$AG$65,"&lt;&gt;N/A")),0)</f>
        <v>0</v>
      </c>
      <c r="F35" s="48" cm="1">
        <f t="array" aca="1" ref="F35" ca="1">IFERROR(_xlfn.IFS($B35="Domain",COUNTIFS(INDIRECT($AP35),$D35,INDIRECT($AO35),F$8,INDIRECT($AN35),"&lt;&gt;N/A"),TRUE,COUNTIFS(INDIRECT($AQ35),$D35,INDIRECT($AO35),F$8,INDIRECT($AN35),"&lt;&gt;N/A")),"")</f>
        <v>0</v>
      </c>
      <c r="G35" s="48" cm="1">
        <f t="array" aca="1" ref="G35" ca="1">IFERROR(_xlfn.IFS($B35="Domain",COUNTIFS(INDIRECT($AP35),$D35,INDIRECT($AO35),G$8,INDIRECT($AN35),"&lt;&gt;N/A"),TRUE,COUNTIFS(INDIRECT($AQ35),$D35,INDIRECT($AO35),G$8,INDIRECT($AN35),"&lt;&gt;N/A")),"")</f>
        <v>0</v>
      </c>
      <c r="H35" s="48" cm="1">
        <f t="array" aca="1" ref="H35" ca="1">IFERROR(_xlfn.IFS($B35="Domain",COUNTIFS(INDIRECT($AP35),$D35,INDIRECT($AO35),H$8,INDIRECT($AN35),"&lt;&gt;N/A"),TRUE,COUNTIFS(INDIRECT($AQ35),$D35,INDIRECT($AO35),H$8,INDIRECT($AN35),"&lt;&gt;N/A")),"")</f>
        <v>0</v>
      </c>
      <c r="I35" s="48">
        <f t="shared" ca="1" si="3"/>
        <v>0</v>
      </c>
      <c r="J35" s="9" cm="1">
        <f t="array" ref="J35">IFERROR(_xlfn.IFS($B35="Domain",SUMIFS('C0. KPIs'!$M$5:$M$65,'C0. KPIs'!$AM$5:$AM$65,$D35,'C0. KPIs'!$AG$5:$AG$65,"&lt;&gt;N/A"),TRUE,SUMIFS('C0. KPIs'!$M$5:$M$65,'C0. KPIs'!$AN$5:$AN$65,$D35,'C0. KPIs'!$AG$5:$AG$65,"&lt;&gt;N/A")),"")</f>
        <v>0</v>
      </c>
      <c r="K35" s="9" cm="1">
        <f t="array" aca="1" ref="K35" ca="1">IFERROR(_xlfn.IFS($B35="Domain",SUMIFS(INDIRECT($AM35),INDIRECT($AP35),$D35,INDIRECT($AO35),K$8,INDIRECT($AN35),"&lt;&gt;N/A"),TRUE,SUMIFS(INDIRECT($AM35),INDIRECT($AQ35),$D35,INDIRECT($AO35),K$8,INDIRECT($AN35),"&lt;&gt;N/A")),"")</f>
        <v>0</v>
      </c>
      <c r="L35" s="9" cm="1">
        <f t="array" aca="1" ref="L35" ca="1">IFERROR(_xlfn.IFS($B35="Domain",SUMIFS(INDIRECT($AM35),INDIRECT($AP35),$D35,INDIRECT($AO35),L$8,INDIRECT($AN35),"&lt;&gt;N/A"),TRUE,SUMIFS(INDIRECT($AM35),INDIRECT($AQ35),$D35,INDIRECT($AO35),L$8,INDIRECT($AN35),"&lt;&gt;N/A")),"")</f>
        <v>0</v>
      </c>
      <c r="M35" s="9" cm="1">
        <f t="array" aca="1" ref="M35" ca="1">IFERROR(_xlfn.IFS($B35="Domain",SUMIFS(INDIRECT($AM35),INDIRECT($AP35),$D35,INDIRECT($AO35),M$8,INDIRECT($AN35),"&lt;&gt;N/A"),TRUE,SUMIFS(INDIRECT($AM35),INDIRECT($AQ35),$D35,INDIRECT($AO35),M$8,INDIRECT($AN35),"&lt;&gt;N/A")),"")</f>
        <v>0</v>
      </c>
      <c r="N35" s="9">
        <f t="shared" ca="1" si="4"/>
        <v>0</v>
      </c>
      <c r="O35" s="9" cm="1">
        <f t="array" ref="O35">IFERROR(_xlfn.IFS(E35=0,0,$B35="Domain",AVERAGEIFS('C0. KPIs'!$M$5:$M$65,'C0. KPIs'!$AM$5:$AM$65,$D35,'C0. KPIs'!$AG$5:$AG$65,"&lt;&gt;N/A"),TRUE,AVERAGEIFS('C0. KPIs'!$M$5:$M$65,'C0. KPIs'!$AN$5:$AN$65,$D35,'C0. KPIs'!$AG$5:$AG$65,"&lt;&gt;N/A")),"")</f>
        <v>0</v>
      </c>
      <c r="P35" s="9" cm="1">
        <f t="array" aca="1" ref="P35" ca="1">IFERROR(_xlfn.IFS(F35=0,0,$B35="Domain",AVERAGEIFS(INDIRECT($AM35),INDIRECT($AP35),$D35,INDIRECT($AO35),P$8,INDIRECT($AN35),"&lt;&gt;N/A"),TRUE,AVERAGEIFS(INDIRECT($AM35),INDIRECT($AQ35),$D35,INDIRECT($AO35),P$8,INDIRECT($AN35),"&lt;&gt;N/A")),"")</f>
        <v>0</v>
      </c>
      <c r="Q35" s="9" cm="1">
        <f t="array" aca="1" ref="Q35" ca="1">IFERROR(_xlfn.IFS(G35=0,0,$B35="Domain",AVERAGEIFS(INDIRECT($AM35),INDIRECT($AP35),$D35,INDIRECT($AO35),Q$8,INDIRECT($AN35),"&lt;&gt;N/A"),TRUE,AVERAGEIFS(INDIRECT($AM35),INDIRECT($AQ35),$D35,INDIRECT($AO35),Q$8,INDIRECT($AN35),"&lt;&gt;N/A")),"")</f>
        <v>0</v>
      </c>
      <c r="R35" s="9" cm="1">
        <f t="array" aca="1" ref="R35" ca="1">IFERROR(_xlfn.IFS(H35=0,0,$B35="Domain",AVERAGEIFS(INDIRECT($AM35),INDIRECT($AP35),$D35,INDIRECT($AO35),R$8,INDIRECT($AN35),"&lt;&gt;N/A"),TRUE,AVERAGEIFS(INDIRECT($AM35),INDIRECT($AQ35),$D35,INDIRECT($AO35),R$8,INDIRECT($AN35),"&lt;&gt;N/A")),"")</f>
        <v>0</v>
      </c>
      <c r="S35" s="9" t="e">
        <f t="shared" ca="1" si="5"/>
        <v>#DIV/0!</v>
      </c>
      <c r="T35" s="9" cm="1">
        <f t="array" ref="T35">IFERROR(_xlfn.IFS($B35="Domain",SUMIFS('C0. KPIs'!$AG$5:$AG$65,'C0. KPIs'!$AM$5:$AM$65,$D35,'C0. KPIs'!$AG$5:$AG$65,"&lt;&gt;N/A"),TRUE,SUMIFS('C0. KPIs'!$AG$5:$AG$65,'C0. KPIs'!$AN$5:$AN$65,$D35,'C0. KPIs'!$AG$5:$AG$65,"&lt;&gt;N/A")),"")</f>
        <v>0</v>
      </c>
      <c r="U35" s="9" cm="1">
        <f t="array" aca="1" ref="U35" ca="1">IFERROR(_xlfn.IFS($B35="Domain",SUMIFS(INDIRECT($AN35),INDIRECT($AP35),$D35,INDIRECT($AO35),U$8,INDIRECT($AN35),"&lt;&gt;N/A"),TRUE,SUMIFS(INDIRECT($AN35),INDIRECT($AQ35),$D35,INDIRECT($AO35),U$8,INDIRECT($AN35),"&lt;&gt;N/A")),"")</f>
        <v>0</v>
      </c>
      <c r="V35" s="9" cm="1">
        <f t="array" aca="1" ref="V35" ca="1">IFERROR(_xlfn.IFS($B35="Domain",SUMIFS(INDIRECT($AN35),INDIRECT($AP35),$D35,INDIRECT($AO35),V$8,INDIRECT($AN35),"&lt;&gt;N/A"),TRUE,SUMIFS(INDIRECT($AN35),INDIRECT($AQ35),$D35,INDIRECT($AO35),V$8,INDIRECT($AN35),"&lt;&gt;N/A")),"")</f>
        <v>0</v>
      </c>
      <c r="W35" s="9" cm="1">
        <f t="array" aca="1" ref="W35" ca="1">IFERROR(_xlfn.IFS($B35="Domain",SUMIFS(INDIRECT($AN35),INDIRECT($AP35),$D35,INDIRECT($AO35),W$8,INDIRECT($AN35),"&lt;&gt;N/A"),TRUE,SUMIFS(INDIRECT($AN35),INDIRECT($AQ35),$D35,INDIRECT($AO35),W$8,INDIRECT($AN35),"&lt;&gt;N/A")),"")</f>
        <v>0</v>
      </c>
      <c r="X35" s="9">
        <f t="shared" ca="1" si="2"/>
        <v>0</v>
      </c>
      <c r="Y35" s="9" cm="1">
        <f t="array" ref="Y35">IFERROR(_xlfn.IFS(E35=0,0,$B35="Domain",AVERAGEIFS('C0. KPIs'!$AG$5:$AG$65,'C0. KPIs'!$AM$5:$AM$65,$D35,'C0. KPIs'!$AG$5:$AG$65,"&lt;&gt;N/A"),TRUE,AVERAGEIFS('C0. KPIs'!$AG$5:$AG$65,'C0. KPIs'!$AN$5:$AN$65,$D35,'C0. KPIs'!$AG$5:$AG$65,"&lt;&gt;N/A")),"")</f>
        <v>0</v>
      </c>
      <c r="Z35" s="9" cm="1">
        <f t="array" aca="1" ref="Z35" ca="1">IFERROR(_xlfn.IFS(F35=0,0,$B35="Domain",AVERAGEIFS(INDIRECT($AN35),INDIRECT($AP35),$D35,INDIRECT($AO35),Z$8,INDIRECT($AN35),"&lt;&gt;N/A"),TRUE,AVERAGEIFS(INDIRECT($AN35),INDIRECT($AQ35),$D35,INDIRECT($AO35),Z$8,INDIRECT($AN35),"&lt;&gt;N/A")),"")</f>
        <v>0</v>
      </c>
      <c r="AA35" s="9" cm="1">
        <f t="array" aca="1" ref="AA35" ca="1">IFERROR(_xlfn.IFS(G35=0,0,$B35="Domain",AVERAGEIFS(INDIRECT($AN35),INDIRECT($AP35),$D35,INDIRECT($AO35),AA$8,INDIRECT($AN35),"&lt;&gt;N/A"),TRUE,AVERAGEIFS(INDIRECT($AN35),INDIRECT($AQ35),$D35,INDIRECT($AO35),AA$8,INDIRECT($AN35),"&lt;&gt;N/A")),"")</f>
        <v>0</v>
      </c>
      <c r="AB35" s="9" cm="1">
        <f t="array" aca="1" ref="AB35" ca="1">IFERROR(_xlfn.IFS(H35=0,0,$B35="Domain",AVERAGEIFS(INDIRECT($AN35),INDIRECT($AP35),$D35,INDIRECT($AO35),AB$8,INDIRECT($AN35),"&lt;&gt;N/A"),TRUE,AVERAGEIFS(INDIRECT($AN35),INDIRECT($AQ35),$D35,INDIRECT($AO35),AB$8,INDIRECT($AN35),"&lt;&gt;N/A")),"")</f>
        <v>0</v>
      </c>
      <c r="AC35" s="9" t="e">
        <f t="shared" ca="1" si="6"/>
        <v>#DIV/0!</v>
      </c>
      <c r="AD35" s="9" cm="1">
        <f t="array" ref="AD35">IFERROR(_xlfn.IFS(E35=0,0,TRUE,T35/J35),"")</f>
        <v>0</v>
      </c>
      <c r="AE35" s="9" cm="1">
        <f t="array" aca="1" ref="AE35" ca="1">IFERROR(_xlfn.IFS(F35=0,0,TRUE,U35/K35),"")</f>
        <v>0</v>
      </c>
      <c r="AF35" s="9" cm="1">
        <f t="array" aca="1" ref="AF35" ca="1">IFERROR(_xlfn.IFS(G35=0,0,TRUE,V35/L35),"")</f>
        <v>0</v>
      </c>
      <c r="AG35" s="9" cm="1">
        <f t="array" aca="1" ref="AG35" ca="1">IFERROR(_xlfn.IFS(H35=0,0,TRUE,W35/M35),"")</f>
        <v>0</v>
      </c>
      <c r="AH35" s="9" cm="1">
        <f t="array" aca="1" ref="AH35" ca="1">IFERROR(_xlfn.IFS(I35=0,0,TRUE,X35/N35),"")</f>
        <v>0</v>
      </c>
      <c r="AI35" s="10"/>
      <c r="AJ35" s="10" t="str">
        <f t="shared" si="9"/>
        <v>5. Supplier Management</v>
      </c>
      <c r="AK35" s="10" t="str">
        <f>LEFT(INDEX($AK$10:$AK$16,MATCH(B35,$AL$10:$AL$16,0)),2)&amp;COUNTIFS($B$17:B35,B35)&amp;" "&amp;AL35</f>
        <v>5.3 Supplier Selection and Qualification Processes</v>
      </c>
      <c r="AL35" s="10" t="str">
        <f t="shared" si="7"/>
        <v>Supplier Selection and Qualification Processes</v>
      </c>
      <c r="AM35" s="10" t="str">
        <f t="shared" si="11"/>
        <v>'C5. Supplier Management'!$S$5:$S$28</v>
      </c>
      <c r="AN35" s="10" t="str">
        <f t="shared" si="11"/>
        <v>'C5. Supplier Management'!$AB$5:$AB$28</v>
      </c>
      <c r="AO35" s="10" t="str">
        <f t="shared" si="11"/>
        <v>'C5. Supplier Management'!$AC$5:$AC$28</v>
      </c>
      <c r="AP35" s="10" t="str">
        <f t="shared" si="11"/>
        <v>'C5. Supplier Management'!$AE$5:$AE$28</v>
      </c>
      <c r="AQ35" s="10" t="str">
        <f t="shared" si="11"/>
        <v>'C5. Supplier Management'!$AF$5:$AF$28</v>
      </c>
    </row>
    <row r="36" spans="2:43" ht="15" customHeight="1" x14ac:dyDescent="0.25">
      <c r="B36" s="47" t="s">
        <v>367</v>
      </c>
      <c r="C36" s="11" t="str">
        <f t="shared" si="8"/>
        <v>C6. Risk Mgmt, Contingency</v>
      </c>
      <c r="D36" s="11" t="s">
        <v>195</v>
      </c>
      <c r="E36" s="48" cm="1">
        <f t="array" ref="E36">IFERROR(_xlfn.IFS($B36="Domain",COUNTIFS('C0. KPIs'!$AM$5:$AM$65,$D36,'C0. KPIs'!$AG$5:$AG$65,"&lt;&gt;N/A"),TRUE,COUNTIFS('C0. KPIs'!$AN$5:$AN$65,$D36,'C0. KPIs'!$AG$5:$AG$65,"&lt;&gt;N/A")),0)</f>
        <v>0</v>
      </c>
      <c r="F36" s="48" cm="1">
        <f t="array" aca="1" ref="F36" ca="1">IFERROR(_xlfn.IFS($B36="Domain",COUNTIFS(INDIRECT($AP36),$D36,INDIRECT($AO36),F$8,INDIRECT($AN36),"&lt;&gt;N/A"),TRUE,COUNTIFS(INDIRECT($AQ36),$D36,INDIRECT($AO36),F$8,INDIRECT($AN36),"&lt;&gt;N/A")),"")</f>
        <v>0</v>
      </c>
      <c r="G36" s="48" cm="1">
        <f t="array" aca="1" ref="G36" ca="1">IFERROR(_xlfn.IFS($B36="Domain",COUNTIFS(INDIRECT($AP36),$D36,INDIRECT($AO36),G$8,INDIRECT($AN36),"&lt;&gt;N/A"),TRUE,COUNTIFS(INDIRECT($AQ36),$D36,INDIRECT($AO36),G$8,INDIRECT($AN36),"&lt;&gt;N/A")),"")</f>
        <v>0</v>
      </c>
      <c r="H36" s="48" cm="1">
        <f t="array" aca="1" ref="H36" ca="1">IFERROR(_xlfn.IFS($B36="Domain",COUNTIFS(INDIRECT($AP36),$D36,INDIRECT($AO36),H$8,INDIRECT($AN36),"&lt;&gt;N/A"),TRUE,COUNTIFS(INDIRECT($AQ36),$D36,INDIRECT($AO36),H$8,INDIRECT($AN36),"&lt;&gt;N/A")),"")</f>
        <v>0</v>
      </c>
      <c r="I36" s="48">
        <f t="shared" ca="1" si="3"/>
        <v>0</v>
      </c>
      <c r="J36" s="9" cm="1">
        <f t="array" ref="J36">IFERROR(_xlfn.IFS($B36="Domain",SUMIFS('C0. KPIs'!$M$5:$M$65,'C0. KPIs'!$AM$5:$AM$65,$D36,'C0. KPIs'!$AG$5:$AG$65,"&lt;&gt;N/A"),TRUE,SUMIFS('C0. KPIs'!$M$5:$M$65,'C0. KPIs'!$AN$5:$AN$65,$D36,'C0. KPIs'!$AG$5:$AG$65,"&lt;&gt;N/A")),"")</f>
        <v>0</v>
      </c>
      <c r="K36" s="9" cm="1">
        <f t="array" aca="1" ref="K36" ca="1">IFERROR(_xlfn.IFS($B36="Domain",SUMIFS(INDIRECT($AM36),INDIRECT($AP36),$D36,INDIRECT($AO36),K$8,INDIRECT($AN36),"&lt;&gt;N/A"),TRUE,SUMIFS(INDIRECT($AM36),INDIRECT($AQ36),$D36,INDIRECT($AO36),K$8,INDIRECT($AN36),"&lt;&gt;N/A")),"")</f>
        <v>0</v>
      </c>
      <c r="L36" s="9" cm="1">
        <f t="array" aca="1" ref="L36" ca="1">IFERROR(_xlfn.IFS($B36="Domain",SUMIFS(INDIRECT($AM36),INDIRECT($AP36),$D36,INDIRECT($AO36),L$8,INDIRECT($AN36),"&lt;&gt;N/A"),TRUE,SUMIFS(INDIRECT($AM36),INDIRECT($AQ36),$D36,INDIRECT($AO36),L$8,INDIRECT($AN36),"&lt;&gt;N/A")),"")</f>
        <v>0</v>
      </c>
      <c r="M36" s="9" cm="1">
        <f t="array" aca="1" ref="M36" ca="1">IFERROR(_xlfn.IFS($B36="Domain",SUMIFS(INDIRECT($AM36),INDIRECT($AP36),$D36,INDIRECT($AO36),M$8,INDIRECT($AN36),"&lt;&gt;N/A"),TRUE,SUMIFS(INDIRECT($AM36),INDIRECT($AQ36),$D36,INDIRECT($AO36),M$8,INDIRECT($AN36),"&lt;&gt;N/A")),"")</f>
        <v>0</v>
      </c>
      <c r="N36" s="9">
        <f t="shared" ca="1" si="4"/>
        <v>0</v>
      </c>
      <c r="O36" s="9" cm="1">
        <f t="array" ref="O36">IFERROR(_xlfn.IFS(E36=0,0,$B36="Domain",AVERAGEIFS('C0. KPIs'!$M$5:$M$65,'C0. KPIs'!$AM$5:$AM$65,$D36,'C0. KPIs'!$AG$5:$AG$65,"&lt;&gt;N/A"),TRUE,AVERAGEIFS('C0. KPIs'!$M$5:$M$65,'C0. KPIs'!$AN$5:$AN$65,$D36,'C0. KPIs'!$AG$5:$AG$65,"&lt;&gt;N/A")),"")</f>
        <v>0</v>
      </c>
      <c r="P36" s="9" cm="1">
        <f t="array" aca="1" ref="P36" ca="1">IFERROR(_xlfn.IFS(F36=0,0,$B36="Domain",AVERAGEIFS(INDIRECT($AM36),INDIRECT($AP36),$D36,INDIRECT($AO36),P$8,INDIRECT($AN36),"&lt;&gt;N/A"),TRUE,AVERAGEIFS(INDIRECT($AM36),INDIRECT($AQ36),$D36,INDIRECT($AO36),P$8,INDIRECT($AN36),"&lt;&gt;N/A")),"")</f>
        <v>0</v>
      </c>
      <c r="Q36" s="9" cm="1">
        <f t="array" aca="1" ref="Q36" ca="1">IFERROR(_xlfn.IFS(G36=0,0,$B36="Domain",AVERAGEIFS(INDIRECT($AM36),INDIRECT($AP36),$D36,INDIRECT($AO36),Q$8,INDIRECT($AN36),"&lt;&gt;N/A"),TRUE,AVERAGEIFS(INDIRECT($AM36),INDIRECT($AQ36),$D36,INDIRECT($AO36),Q$8,INDIRECT($AN36),"&lt;&gt;N/A")),"")</f>
        <v>0</v>
      </c>
      <c r="R36" s="9" cm="1">
        <f t="array" aca="1" ref="R36" ca="1">IFERROR(_xlfn.IFS(H36=0,0,$B36="Domain",AVERAGEIFS(INDIRECT($AM36),INDIRECT($AP36),$D36,INDIRECT($AO36),R$8,INDIRECT($AN36),"&lt;&gt;N/A"),TRUE,AVERAGEIFS(INDIRECT($AM36),INDIRECT($AQ36),$D36,INDIRECT($AO36),R$8,INDIRECT($AN36),"&lt;&gt;N/A")),"")</f>
        <v>0</v>
      </c>
      <c r="S36" s="9" t="e">
        <f t="shared" ca="1" si="5"/>
        <v>#DIV/0!</v>
      </c>
      <c r="T36" s="9" cm="1">
        <f t="array" ref="T36">IFERROR(_xlfn.IFS($B36="Domain",SUMIFS('C0. KPIs'!$AG$5:$AG$65,'C0. KPIs'!$AM$5:$AM$65,$D36,'C0. KPIs'!$AG$5:$AG$65,"&lt;&gt;N/A"),TRUE,SUMIFS('C0. KPIs'!$AG$5:$AG$65,'C0. KPIs'!$AN$5:$AN$65,$D36,'C0. KPIs'!$AG$5:$AG$65,"&lt;&gt;N/A")),"")</f>
        <v>0</v>
      </c>
      <c r="U36" s="9" cm="1">
        <f t="array" aca="1" ref="U36" ca="1">IFERROR(_xlfn.IFS($B36="Domain",SUMIFS(INDIRECT($AN36),INDIRECT($AP36),$D36,INDIRECT($AO36),U$8,INDIRECT($AN36),"&lt;&gt;N/A"),TRUE,SUMIFS(INDIRECT($AN36),INDIRECT($AQ36),$D36,INDIRECT($AO36),U$8,INDIRECT($AN36),"&lt;&gt;N/A")),"")</f>
        <v>0</v>
      </c>
      <c r="V36" s="9" cm="1">
        <f t="array" aca="1" ref="V36" ca="1">IFERROR(_xlfn.IFS($B36="Domain",SUMIFS(INDIRECT($AN36),INDIRECT($AP36),$D36,INDIRECT($AO36),V$8,INDIRECT($AN36),"&lt;&gt;N/A"),TRUE,SUMIFS(INDIRECT($AN36),INDIRECT($AQ36),$D36,INDIRECT($AO36),V$8,INDIRECT($AN36),"&lt;&gt;N/A")),"")</f>
        <v>0</v>
      </c>
      <c r="W36" s="9" cm="1">
        <f t="array" aca="1" ref="W36" ca="1">IFERROR(_xlfn.IFS($B36="Domain",SUMIFS(INDIRECT($AN36),INDIRECT($AP36),$D36,INDIRECT($AO36),W$8,INDIRECT($AN36),"&lt;&gt;N/A"),TRUE,SUMIFS(INDIRECT($AN36),INDIRECT($AQ36),$D36,INDIRECT($AO36),W$8,INDIRECT($AN36),"&lt;&gt;N/A")),"")</f>
        <v>0</v>
      </c>
      <c r="X36" s="9">
        <f t="shared" ca="1" si="2"/>
        <v>0</v>
      </c>
      <c r="Y36" s="9" cm="1">
        <f t="array" ref="Y36">IFERROR(_xlfn.IFS(E36=0,0,$B36="Domain",AVERAGEIFS('C0. KPIs'!$AG$5:$AG$65,'C0. KPIs'!$AM$5:$AM$65,$D36,'C0. KPIs'!$AG$5:$AG$65,"&lt;&gt;N/A"),TRUE,AVERAGEIFS('C0. KPIs'!$AG$5:$AG$65,'C0. KPIs'!$AN$5:$AN$65,$D36,'C0. KPIs'!$AG$5:$AG$65,"&lt;&gt;N/A")),"")</f>
        <v>0</v>
      </c>
      <c r="Z36" s="9" cm="1">
        <f t="array" aca="1" ref="Z36" ca="1">IFERROR(_xlfn.IFS(F36=0,0,$B36="Domain",AVERAGEIFS(INDIRECT($AN36),INDIRECT($AP36),$D36,INDIRECT($AO36),Z$8,INDIRECT($AN36),"&lt;&gt;N/A"),TRUE,AVERAGEIFS(INDIRECT($AN36),INDIRECT($AQ36),$D36,INDIRECT($AO36),Z$8,INDIRECT($AN36),"&lt;&gt;N/A")),"")</f>
        <v>0</v>
      </c>
      <c r="AA36" s="9" cm="1">
        <f t="array" aca="1" ref="AA36" ca="1">IFERROR(_xlfn.IFS(G36=0,0,$B36="Domain",AVERAGEIFS(INDIRECT($AN36),INDIRECT($AP36),$D36,INDIRECT($AO36),AA$8,INDIRECT($AN36),"&lt;&gt;N/A"),TRUE,AVERAGEIFS(INDIRECT($AN36),INDIRECT($AQ36),$D36,INDIRECT($AO36),AA$8,INDIRECT($AN36),"&lt;&gt;N/A")),"")</f>
        <v>0</v>
      </c>
      <c r="AB36" s="9" cm="1">
        <f t="array" aca="1" ref="AB36" ca="1">IFERROR(_xlfn.IFS(H36=0,0,$B36="Domain",AVERAGEIFS(INDIRECT($AN36),INDIRECT($AP36),$D36,INDIRECT($AO36),AB$8,INDIRECT($AN36),"&lt;&gt;N/A"),TRUE,AVERAGEIFS(INDIRECT($AN36),INDIRECT($AQ36),$D36,INDIRECT($AO36),AB$8,INDIRECT($AN36),"&lt;&gt;N/A")),"")</f>
        <v>0</v>
      </c>
      <c r="AC36" s="9" t="e">
        <f t="shared" ca="1" si="6"/>
        <v>#DIV/0!</v>
      </c>
      <c r="AD36" s="9" cm="1">
        <f t="array" ref="AD36">IFERROR(_xlfn.IFS(E36=0,0,TRUE,T36/J36),"")</f>
        <v>0</v>
      </c>
      <c r="AE36" s="9" cm="1">
        <f t="array" aca="1" ref="AE36" ca="1">IFERROR(_xlfn.IFS(F36=0,0,TRUE,U36/K36),"")</f>
        <v>0</v>
      </c>
      <c r="AF36" s="9" cm="1">
        <f t="array" aca="1" ref="AF36" ca="1">IFERROR(_xlfn.IFS(G36=0,0,TRUE,V36/L36),"")</f>
        <v>0</v>
      </c>
      <c r="AG36" s="9" cm="1">
        <f t="array" aca="1" ref="AG36" ca="1">IFERROR(_xlfn.IFS(H36=0,0,TRUE,W36/M36),"")</f>
        <v>0</v>
      </c>
      <c r="AH36" s="9" cm="1">
        <f t="array" aca="1" ref="AH36" ca="1">IFERROR(_xlfn.IFS(I36=0,0,TRUE,X36/N36),"")</f>
        <v>0</v>
      </c>
      <c r="AI36" s="10"/>
      <c r="AJ36" s="10" t="str">
        <f t="shared" si="9"/>
        <v>6. Risk Management and Contingency Planning</v>
      </c>
      <c r="AK36" s="10" t="str">
        <f>LEFT(INDEX($AK$10:$AK$16,MATCH(B36,$AL$10:$AL$16,0)),2)&amp;COUNTIFS($B$17:B36,B36)&amp;" "&amp;AL36</f>
        <v>6.1 Enterprise Risk Management Strategy &amp; Practices</v>
      </c>
      <c r="AL36" s="10" t="str">
        <f t="shared" si="7"/>
        <v>Enterprise Risk Management Strategy &amp; Practices</v>
      </c>
      <c r="AM36" s="10" t="str">
        <f t="shared" si="11"/>
        <v>'C6. Risk Mgmt, Contingency'!$S$5:$S$86</v>
      </c>
      <c r="AN36" s="10" t="str">
        <f t="shared" si="11"/>
        <v>'C6. Risk Mgmt, Contingency'!$AB$5:$AB$86</v>
      </c>
      <c r="AO36" s="10" t="str">
        <f t="shared" si="11"/>
        <v>'C6. Risk Mgmt, Contingency'!$AC$5:$AC$86</v>
      </c>
      <c r="AP36" s="10" t="str">
        <f t="shared" si="11"/>
        <v>'C6. Risk Mgmt, Contingency'!$AE$5:$AE$86</v>
      </c>
      <c r="AQ36" s="10" t="str">
        <f t="shared" si="11"/>
        <v>'C6. Risk Mgmt, Contingency'!$AF$5:$AF$86</v>
      </c>
    </row>
    <row r="37" spans="2:43" ht="15" customHeight="1" x14ac:dyDescent="0.25">
      <c r="B37" s="47" t="s">
        <v>367</v>
      </c>
      <c r="C37" s="11" t="str">
        <f t="shared" si="8"/>
        <v>C6. Risk Mgmt, Contingency</v>
      </c>
      <c r="D37" s="11" t="s">
        <v>200</v>
      </c>
      <c r="E37" s="48" cm="1">
        <f t="array" ref="E37">IFERROR(_xlfn.IFS($B37="Domain",COUNTIFS('C0. KPIs'!$AM$5:$AM$65,$D37,'C0. KPIs'!$AG$5:$AG$65,"&lt;&gt;N/A"),TRUE,COUNTIFS('C0. KPIs'!$AN$5:$AN$65,$D37,'C0. KPIs'!$AG$5:$AG$65,"&lt;&gt;N/A")),0)</f>
        <v>3</v>
      </c>
      <c r="F37" s="48" cm="1">
        <f t="array" aca="1" ref="F37" ca="1">IFERROR(_xlfn.IFS($B37="Domain",COUNTIFS(INDIRECT($AP37),$D37,INDIRECT($AO37),F$8,INDIRECT($AN37),"&lt;&gt;N/A"),TRUE,COUNTIFS(INDIRECT($AQ37),$D37,INDIRECT($AO37),F$8,INDIRECT($AN37),"&lt;&gt;N/A")),"")</f>
        <v>0</v>
      </c>
      <c r="G37" s="48" cm="1">
        <f t="array" aca="1" ref="G37" ca="1">IFERROR(_xlfn.IFS($B37="Domain",COUNTIFS(INDIRECT($AP37),$D37,INDIRECT($AO37),G$8,INDIRECT($AN37),"&lt;&gt;N/A"),TRUE,COUNTIFS(INDIRECT($AQ37),$D37,INDIRECT($AO37),G$8,INDIRECT($AN37),"&lt;&gt;N/A")),"")</f>
        <v>0</v>
      </c>
      <c r="H37" s="48" cm="1">
        <f t="array" aca="1" ref="H37" ca="1">IFERROR(_xlfn.IFS($B37="Domain",COUNTIFS(INDIRECT($AP37),$D37,INDIRECT($AO37),H$8,INDIRECT($AN37),"&lt;&gt;N/A"),TRUE,COUNTIFS(INDIRECT($AQ37),$D37,INDIRECT($AO37),H$8,INDIRECT($AN37),"&lt;&gt;N/A")),"")</f>
        <v>0</v>
      </c>
      <c r="I37" s="48">
        <f t="shared" ca="1" si="3"/>
        <v>3</v>
      </c>
      <c r="J37" s="9" cm="1">
        <f t="array" ref="J37">IFERROR(_xlfn.IFS($B37="Domain",SUMIFS('C0. KPIs'!$M$5:$M$65,'C0. KPIs'!$AM$5:$AM$65,$D37,'C0. KPIs'!$AG$5:$AG$65,"&lt;&gt;N/A"),TRUE,SUMIFS('C0. KPIs'!$M$5:$M$65,'C0. KPIs'!$AN$5:$AN$65,$D37,'C0. KPIs'!$AG$5:$AG$65,"&lt;&gt;N/A")),"")</f>
        <v>3</v>
      </c>
      <c r="K37" s="9" cm="1">
        <f t="array" aca="1" ref="K37" ca="1">IFERROR(_xlfn.IFS($B37="Domain",SUMIFS(INDIRECT($AM37),INDIRECT($AP37),$D37,INDIRECT($AO37),K$8,INDIRECT($AN37),"&lt;&gt;N/A"),TRUE,SUMIFS(INDIRECT($AM37),INDIRECT($AQ37),$D37,INDIRECT($AO37),K$8,INDIRECT($AN37),"&lt;&gt;N/A")),"")</f>
        <v>0</v>
      </c>
      <c r="L37" s="9" cm="1">
        <f t="array" aca="1" ref="L37" ca="1">IFERROR(_xlfn.IFS($B37="Domain",SUMIFS(INDIRECT($AM37),INDIRECT($AP37),$D37,INDIRECT($AO37),L$8,INDIRECT($AN37),"&lt;&gt;N/A"),TRUE,SUMIFS(INDIRECT($AM37),INDIRECT($AQ37),$D37,INDIRECT($AO37),L$8,INDIRECT($AN37),"&lt;&gt;N/A")),"")</f>
        <v>0</v>
      </c>
      <c r="M37" s="9" cm="1">
        <f t="array" aca="1" ref="M37" ca="1">IFERROR(_xlfn.IFS($B37="Domain",SUMIFS(INDIRECT($AM37),INDIRECT($AP37),$D37,INDIRECT($AO37),M$8,INDIRECT($AN37),"&lt;&gt;N/A"),TRUE,SUMIFS(INDIRECT($AM37),INDIRECT($AQ37),$D37,INDIRECT($AO37),M$8,INDIRECT($AN37),"&lt;&gt;N/A")),"")</f>
        <v>0</v>
      </c>
      <c r="N37" s="9">
        <f t="shared" ca="1" si="4"/>
        <v>3</v>
      </c>
      <c r="O37" s="9" cm="1">
        <f t="array" ref="O37">IFERROR(_xlfn.IFS(E37=0,0,$B37="Domain",AVERAGEIFS('C0. KPIs'!$M$5:$M$65,'C0. KPIs'!$AM$5:$AM$65,$D37,'C0. KPIs'!$AG$5:$AG$65,"&lt;&gt;N/A"),TRUE,AVERAGEIFS('C0. KPIs'!$M$5:$M$65,'C0. KPIs'!$AN$5:$AN$65,$D37,'C0. KPIs'!$AG$5:$AG$65,"&lt;&gt;N/A")),"")</f>
        <v>1</v>
      </c>
      <c r="P37" s="9" cm="1">
        <f t="array" aca="1" ref="P37" ca="1">IFERROR(_xlfn.IFS(F37=0,0,$B37="Domain",AVERAGEIFS(INDIRECT($AM37),INDIRECT($AP37),$D37,INDIRECT($AO37),P$8,INDIRECT($AN37),"&lt;&gt;N/A"),TRUE,AVERAGEIFS(INDIRECT($AM37),INDIRECT($AQ37),$D37,INDIRECT($AO37),P$8,INDIRECT($AN37),"&lt;&gt;N/A")),"")</f>
        <v>0</v>
      </c>
      <c r="Q37" s="9" cm="1">
        <f t="array" aca="1" ref="Q37" ca="1">IFERROR(_xlfn.IFS(G37=0,0,$B37="Domain",AVERAGEIFS(INDIRECT($AM37),INDIRECT($AP37),$D37,INDIRECT($AO37),Q$8,INDIRECT($AN37),"&lt;&gt;N/A"),TRUE,AVERAGEIFS(INDIRECT($AM37),INDIRECT($AQ37),$D37,INDIRECT($AO37),Q$8,INDIRECT($AN37),"&lt;&gt;N/A")),"")</f>
        <v>0</v>
      </c>
      <c r="R37" s="9" cm="1">
        <f t="array" aca="1" ref="R37" ca="1">IFERROR(_xlfn.IFS(H37=0,0,$B37="Domain",AVERAGEIFS(INDIRECT($AM37),INDIRECT($AP37),$D37,INDIRECT($AO37),R$8,INDIRECT($AN37),"&lt;&gt;N/A"),TRUE,AVERAGEIFS(INDIRECT($AM37),INDIRECT($AQ37),$D37,INDIRECT($AO37),R$8,INDIRECT($AN37),"&lt;&gt;N/A")),"")</f>
        <v>0</v>
      </c>
      <c r="S37" s="9">
        <f t="shared" ca="1" si="5"/>
        <v>1</v>
      </c>
      <c r="T37" s="9" cm="1">
        <f t="array" ref="T37">IFERROR(_xlfn.IFS($B37="Domain",SUMIFS('C0. KPIs'!$AG$5:$AG$65,'C0. KPIs'!$AM$5:$AM$65,$D37,'C0. KPIs'!$AG$5:$AG$65,"&lt;&gt;N/A"),TRUE,SUMIFS('C0. KPIs'!$AG$5:$AG$65,'C0. KPIs'!$AN$5:$AN$65,$D37,'C0. KPIs'!$AG$5:$AG$65,"&lt;&gt;N/A")),"")</f>
        <v>0</v>
      </c>
      <c r="U37" s="9" cm="1">
        <f t="array" aca="1" ref="U37" ca="1">IFERROR(_xlfn.IFS($B37="Domain",SUMIFS(INDIRECT($AN37),INDIRECT($AP37),$D37,INDIRECT($AO37),U$8,INDIRECT($AN37),"&lt;&gt;N/A"),TRUE,SUMIFS(INDIRECT($AN37),INDIRECT($AQ37),$D37,INDIRECT($AO37),U$8,INDIRECT($AN37),"&lt;&gt;N/A")),"")</f>
        <v>0</v>
      </c>
      <c r="V37" s="9" cm="1">
        <f t="array" aca="1" ref="V37" ca="1">IFERROR(_xlfn.IFS($B37="Domain",SUMIFS(INDIRECT($AN37),INDIRECT($AP37),$D37,INDIRECT($AO37),V$8,INDIRECT($AN37),"&lt;&gt;N/A"),TRUE,SUMIFS(INDIRECT($AN37),INDIRECT($AQ37),$D37,INDIRECT($AO37),V$8,INDIRECT($AN37),"&lt;&gt;N/A")),"")</f>
        <v>0</v>
      </c>
      <c r="W37" s="9" cm="1">
        <f t="array" aca="1" ref="W37" ca="1">IFERROR(_xlfn.IFS($B37="Domain",SUMIFS(INDIRECT($AN37),INDIRECT($AP37),$D37,INDIRECT($AO37),W$8,INDIRECT($AN37),"&lt;&gt;N/A"),TRUE,SUMIFS(INDIRECT($AN37),INDIRECT($AQ37),$D37,INDIRECT($AO37),W$8,INDIRECT($AN37),"&lt;&gt;N/A")),"")</f>
        <v>0</v>
      </c>
      <c r="X37" s="9">
        <f t="shared" ca="1" si="2"/>
        <v>0</v>
      </c>
      <c r="Y37" s="9" cm="1">
        <f t="array" ref="Y37">IFERROR(_xlfn.IFS(E37=0,0,$B37="Domain",AVERAGEIFS('C0. KPIs'!$AG$5:$AG$65,'C0. KPIs'!$AM$5:$AM$65,$D37,'C0. KPIs'!$AG$5:$AG$65,"&lt;&gt;N/A"),TRUE,AVERAGEIFS('C0. KPIs'!$AG$5:$AG$65,'C0. KPIs'!$AN$5:$AN$65,$D37,'C0. KPIs'!$AG$5:$AG$65,"&lt;&gt;N/A")),"")</f>
        <v>0</v>
      </c>
      <c r="Z37" s="9" cm="1">
        <f t="array" aca="1" ref="Z37" ca="1">IFERROR(_xlfn.IFS(F37=0,0,$B37="Domain",AVERAGEIFS(INDIRECT($AN37),INDIRECT($AP37),$D37,INDIRECT($AO37),Z$8,INDIRECT($AN37),"&lt;&gt;N/A"),TRUE,AVERAGEIFS(INDIRECT($AN37),INDIRECT($AQ37),$D37,INDIRECT($AO37),Z$8,INDIRECT($AN37),"&lt;&gt;N/A")),"")</f>
        <v>0</v>
      </c>
      <c r="AA37" s="9" cm="1">
        <f t="array" aca="1" ref="AA37" ca="1">IFERROR(_xlfn.IFS(G37=0,0,$B37="Domain",AVERAGEIFS(INDIRECT($AN37),INDIRECT($AP37),$D37,INDIRECT($AO37),AA$8,INDIRECT($AN37),"&lt;&gt;N/A"),TRUE,AVERAGEIFS(INDIRECT($AN37),INDIRECT($AQ37),$D37,INDIRECT($AO37),AA$8,INDIRECT($AN37),"&lt;&gt;N/A")),"")</f>
        <v>0</v>
      </c>
      <c r="AB37" s="9" cm="1">
        <f t="array" aca="1" ref="AB37" ca="1">IFERROR(_xlfn.IFS(H37=0,0,$B37="Domain",AVERAGEIFS(INDIRECT($AN37),INDIRECT($AP37),$D37,INDIRECT($AO37),AB$8,INDIRECT($AN37),"&lt;&gt;N/A"),TRUE,AVERAGEIFS(INDIRECT($AN37),INDIRECT($AQ37),$D37,INDIRECT($AO37),AB$8,INDIRECT($AN37),"&lt;&gt;N/A")),"")</f>
        <v>0</v>
      </c>
      <c r="AC37" s="9">
        <f t="shared" ca="1" si="6"/>
        <v>0</v>
      </c>
      <c r="AD37" s="9" cm="1">
        <f t="array" ref="AD37">IFERROR(_xlfn.IFS(E37=0,0,TRUE,T37/J37),"")</f>
        <v>0</v>
      </c>
      <c r="AE37" s="9" cm="1">
        <f t="array" aca="1" ref="AE37" ca="1">IFERROR(_xlfn.IFS(F37=0,0,TRUE,U37/K37),"")</f>
        <v>0</v>
      </c>
      <c r="AF37" s="9" cm="1">
        <f t="array" aca="1" ref="AF37" ca="1">IFERROR(_xlfn.IFS(G37=0,0,TRUE,V37/L37),"")</f>
        <v>0</v>
      </c>
      <c r="AG37" s="9" cm="1">
        <f t="array" aca="1" ref="AG37" ca="1">IFERROR(_xlfn.IFS(H37=0,0,TRUE,W37/M37),"")</f>
        <v>0</v>
      </c>
      <c r="AH37" s="9" cm="1">
        <f t="array" aca="1" ref="AH37" ca="1">IFERROR(_xlfn.IFS(I37=0,0,TRUE,X37/N37),"")</f>
        <v>0</v>
      </c>
      <c r="AI37" s="10"/>
      <c r="AJ37" s="10" t="str">
        <f t="shared" si="9"/>
        <v>6. Risk Management and Contingency Planning</v>
      </c>
      <c r="AK37" s="10" t="str">
        <f>LEFT(INDEX($AK$10:$AK$16,MATCH(B37,$AL$10:$AL$16,0)),2)&amp;COUNTIFS($B$17:B37,B37)&amp;" "&amp;AL37</f>
        <v>6.2 Business Continuity and Mitigation Planning</v>
      </c>
      <c r="AL37" s="10" t="str">
        <f t="shared" si="7"/>
        <v>Business Continuity and Mitigation Planning</v>
      </c>
      <c r="AM37" s="10" t="str">
        <f t="shared" ref="AM37:AQ43" si="12">INDEX(AM$10:AM$16,MATCH($AJ37,$AK$10:$AK$16,0))</f>
        <v>'C6. Risk Mgmt, Contingency'!$S$5:$S$86</v>
      </c>
      <c r="AN37" s="10" t="str">
        <f t="shared" si="12"/>
        <v>'C6. Risk Mgmt, Contingency'!$AB$5:$AB$86</v>
      </c>
      <c r="AO37" s="10" t="str">
        <f t="shared" si="12"/>
        <v>'C6. Risk Mgmt, Contingency'!$AC$5:$AC$86</v>
      </c>
      <c r="AP37" s="10" t="str">
        <f t="shared" si="12"/>
        <v>'C6. Risk Mgmt, Contingency'!$AE$5:$AE$86</v>
      </c>
      <c r="AQ37" s="10" t="str">
        <f t="shared" si="12"/>
        <v>'C6. Risk Mgmt, Contingency'!$AF$5:$AF$86</v>
      </c>
    </row>
    <row r="38" spans="2:43" ht="15" customHeight="1" x14ac:dyDescent="0.25">
      <c r="B38" s="47" t="s">
        <v>367</v>
      </c>
      <c r="C38" s="11" t="str">
        <f t="shared" si="8"/>
        <v>C6. Risk Mgmt, Contingency</v>
      </c>
      <c r="D38" s="11" t="s">
        <v>205</v>
      </c>
      <c r="E38" s="48" cm="1">
        <f t="array" ref="E38">IFERROR(_xlfn.IFS($B38="Domain",COUNTIFS('C0. KPIs'!$AM$5:$AM$65,$D38,'C0. KPIs'!$AG$5:$AG$65,"&lt;&gt;N/A"),TRUE,COUNTIFS('C0. KPIs'!$AN$5:$AN$65,$D38,'C0. KPIs'!$AG$5:$AG$65,"&lt;&gt;N/A")),0)</f>
        <v>0</v>
      </c>
      <c r="F38" s="48" cm="1">
        <f t="array" aca="1" ref="F38" ca="1">IFERROR(_xlfn.IFS($B38="Domain",COUNTIFS(INDIRECT($AP38),$D38,INDIRECT($AO38),F$8,INDIRECT($AN38),"&lt;&gt;N/A"),TRUE,COUNTIFS(INDIRECT($AQ38),$D38,INDIRECT($AO38),F$8,INDIRECT($AN38),"&lt;&gt;N/A")),"")</f>
        <v>0</v>
      </c>
      <c r="G38" s="48" cm="1">
        <f t="array" aca="1" ref="G38" ca="1">IFERROR(_xlfn.IFS($B38="Domain",COUNTIFS(INDIRECT($AP38),$D38,INDIRECT($AO38),G$8,INDIRECT($AN38),"&lt;&gt;N/A"),TRUE,COUNTIFS(INDIRECT($AQ38),$D38,INDIRECT($AO38),G$8,INDIRECT($AN38),"&lt;&gt;N/A")),"")</f>
        <v>0</v>
      </c>
      <c r="H38" s="48" cm="1">
        <f t="array" aca="1" ref="H38" ca="1">IFERROR(_xlfn.IFS($B38="Domain",COUNTIFS(INDIRECT($AP38),$D38,INDIRECT($AO38),H$8,INDIRECT($AN38),"&lt;&gt;N/A"),TRUE,COUNTIFS(INDIRECT($AQ38),$D38,INDIRECT($AO38),H$8,INDIRECT($AN38),"&lt;&gt;N/A")),"")</f>
        <v>0</v>
      </c>
      <c r="I38" s="48">
        <f t="shared" ca="1" si="3"/>
        <v>0</v>
      </c>
      <c r="J38" s="9" cm="1">
        <f t="array" ref="J38">IFERROR(_xlfn.IFS($B38="Domain",SUMIFS('C0. KPIs'!$M$5:$M$65,'C0. KPIs'!$AM$5:$AM$65,$D38,'C0. KPIs'!$AG$5:$AG$65,"&lt;&gt;N/A"),TRUE,SUMIFS('C0. KPIs'!$M$5:$M$65,'C0. KPIs'!$AN$5:$AN$65,$D38,'C0. KPIs'!$AG$5:$AG$65,"&lt;&gt;N/A")),"")</f>
        <v>0</v>
      </c>
      <c r="K38" s="9" cm="1">
        <f t="array" aca="1" ref="K38" ca="1">IFERROR(_xlfn.IFS($B38="Domain",SUMIFS(INDIRECT($AM38),INDIRECT($AP38),$D38,INDIRECT($AO38),K$8,INDIRECT($AN38),"&lt;&gt;N/A"),TRUE,SUMIFS(INDIRECT($AM38),INDIRECT($AQ38),$D38,INDIRECT($AO38),K$8,INDIRECT($AN38),"&lt;&gt;N/A")),"")</f>
        <v>0</v>
      </c>
      <c r="L38" s="9" cm="1">
        <f t="array" aca="1" ref="L38" ca="1">IFERROR(_xlfn.IFS($B38="Domain",SUMIFS(INDIRECT($AM38),INDIRECT($AP38),$D38,INDIRECT($AO38),L$8,INDIRECT($AN38),"&lt;&gt;N/A"),TRUE,SUMIFS(INDIRECT($AM38),INDIRECT($AQ38),$D38,INDIRECT($AO38),L$8,INDIRECT($AN38),"&lt;&gt;N/A")),"")</f>
        <v>0</v>
      </c>
      <c r="M38" s="9" cm="1">
        <f t="array" aca="1" ref="M38" ca="1">IFERROR(_xlfn.IFS($B38="Domain",SUMIFS(INDIRECT($AM38),INDIRECT($AP38),$D38,INDIRECT($AO38),M$8,INDIRECT($AN38),"&lt;&gt;N/A"),TRUE,SUMIFS(INDIRECT($AM38),INDIRECT($AQ38),$D38,INDIRECT($AO38),M$8,INDIRECT($AN38),"&lt;&gt;N/A")),"")</f>
        <v>0</v>
      </c>
      <c r="N38" s="9">
        <f t="shared" ca="1" si="4"/>
        <v>0</v>
      </c>
      <c r="O38" s="9" cm="1">
        <f t="array" ref="O38">IFERROR(_xlfn.IFS(E38=0,0,$B38="Domain",AVERAGEIFS('C0. KPIs'!$M$5:$M$65,'C0. KPIs'!$AM$5:$AM$65,$D38,'C0. KPIs'!$AG$5:$AG$65,"&lt;&gt;N/A"),TRUE,AVERAGEIFS('C0. KPIs'!$M$5:$M$65,'C0. KPIs'!$AN$5:$AN$65,$D38,'C0. KPIs'!$AG$5:$AG$65,"&lt;&gt;N/A")),"")</f>
        <v>0</v>
      </c>
      <c r="P38" s="9" cm="1">
        <f t="array" aca="1" ref="P38" ca="1">IFERROR(_xlfn.IFS(F38=0,0,$B38="Domain",AVERAGEIFS(INDIRECT($AM38),INDIRECT($AP38),$D38,INDIRECT($AO38),P$8,INDIRECT($AN38),"&lt;&gt;N/A"),TRUE,AVERAGEIFS(INDIRECT($AM38),INDIRECT($AQ38),$D38,INDIRECT($AO38),P$8,INDIRECT($AN38),"&lt;&gt;N/A")),"")</f>
        <v>0</v>
      </c>
      <c r="Q38" s="9" cm="1">
        <f t="array" aca="1" ref="Q38" ca="1">IFERROR(_xlfn.IFS(G38=0,0,$B38="Domain",AVERAGEIFS(INDIRECT($AM38),INDIRECT($AP38),$D38,INDIRECT($AO38),Q$8,INDIRECT($AN38),"&lt;&gt;N/A"),TRUE,AVERAGEIFS(INDIRECT($AM38),INDIRECT($AQ38),$D38,INDIRECT($AO38),Q$8,INDIRECT($AN38),"&lt;&gt;N/A")),"")</f>
        <v>0</v>
      </c>
      <c r="R38" s="9" cm="1">
        <f t="array" aca="1" ref="R38" ca="1">IFERROR(_xlfn.IFS(H38=0,0,$B38="Domain",AVERAGEIFS(INDIRECT($AM38),INDIRECT($AP38),$D38,INDIRECT($AO38),R$8,INDIRECT($AN38),"&lt;&gt;N/A"),TRUE,AVERAGEIFS(INDIRECT($AM38),INDIRECT($AQ38),$D38,INDIRECT($AO38),R$8,INDIRECT($AN38),"&lt;&gt;N/A")),"")</f>
        <v>0</v>
      </c>
      <c r="S38" s="9" t="e">
        <f t="shared" ca="1" si="5"/>
        <v>#DIV/0!</v>
      </c>
      <c r="T38" s="9" cm="1">
        <f t="array" ref="T38">IFERROR(_xlfn.IFS($B38="Domain",SUMIFS('C0. KPIs'!$AG$5:$AG$65,'C0. KPIs'!$AM$5:$AM$65,$D38,'C0. KPIs'!$AG$5:$AG$65,"&lt;&gt;N/A"),TRUE,SUMIFS('C0. KPIs'!$AG$5:$AG$65,'C0. KPIs'!$AN$5:$AN$65,$D38,'C0. KPIs'!$AG$5:$AG$65,"&lt;&gt;N/A")),"")</f>
        <v>0</v>
      </c>
      <c r="U38" s="9" cm="1">
        <f t="array" aca="1" ref="U38" ca="1">IFERROR(_xlfn.IFS($B38="Domain",SUMIFS(INDIRECT($AN38),INDIRECT($AP38),$D38,INDIRECT($AO38),U$8,INDIRECT($AN38),"&lt;&gt;N/A"),TRUE,SUMIFS(INDIRECT($AN38),INDIRECT($AQ38),$D38,INDIRECT($AO38),U$8,INDIRECT($AN38),"&lt;&gt;N/A")),"")</f>
        <v>0</v>
      </c>
      <c r="V38" s="9" cm="1">
        <f t="array" aca="1" ref="V38" ca="1">IFERROR(_xlfn.IFS($B38="Domain",SUMIFS(INDIRECT($AN38),INDIRECT($AP38),$D38,INDIRECT($AO38),V$8,INDIRECT($AN38),"&lt;&gt;N/A"),TRUE,SUMIFS(INDIRECT($AN38),INDIRECT($AQ38),$D38,INDIRECT($AO38),V$8,INDIRECT($AN38),"&lt;&gt;N/A")),"")</f>
        <v>0</v>
      </c>
      <c r="W38" s="9" cm="1">
        <f t="array" aca="1" ref="W38" ca="1">IFERROR(_xlfn.IFS($B38="Domain",SUMIFS(INDIRECT($AN38),INDIRECT($AP38),$D38,INDIRECT($AO38),W$8,INDIRECT($AN38),"&lt;&gt;N/A"),TRUE,SUMIFS(INDIRECT($AN38),INDIRECT($AQ38),$D38,INDIRECT($AO38),W$8,INDIRECT($AN38),"&lt;&gt;N/A")),"")</f>
        <v>0</v>
      </c>
      <c r="X38" s="9">
        <f t="shared" ca="1" si="2"/>
        <v>0</v>
      </c>
      <c r="Y38" s="9" cm="1">
        <f t="array" ref="Y38">IFERROR(_xlfn.IFS(E38=0,0,$B38="Domain",AVERAGEIFS('C0. KPIs'!$AG$5:$AG$65,'C0. KPIs'!$AM$5:$AM$65,$D38,'C0. KPIs'!$AG$5:$AG$65,"&lt;&gt;N/A"),TRUE,AVERAGEIFS('C0. KPIs'!$AG$5:$AG$65,'C0. KPIs'!$AN$5:$AN$65,$D38,'C0. KPIs'!$AG$5:$AG$65,"&lt;&gt;N/A")),"")</f>
        <v>0</v>
      </c>
      <c r="Z38" s="9" cm="1">
        <f t="array" aca="1" ref="Z38" ca="1">IFERROR(_xlfn.IFS(F38=0,0,$B38="Domain",AVERAGEIFS(INDIRECT($AN38),INDIRECT($AP38),$D38,INDIRECT($AO38),Z$8,INDIRECT($AN38),"&lt;&gt;N/A"),TRUE,AVERAGEIFS(INDIRECT($AN38),INDIRECT($AQ38),$D38,INDIRECT($AO38),Z$8,INDIRECT($AN38),"&lt;&gt;N/A")),"")</f>
        <v>0</v>
      </c>
      <c r="AA38" s="9" cm="1">
        <f t="array" aca="1" ref="AA38" ca="1">IFERROR(_xlfn.IFS(G38=0,0,$B38="Domain",AVERAGEIFS(INDIRECT($AN38),INDIRECT($AP38),$D38,INDIRECT($AO38),AA$8,INDIRECT($AN38),"&lt;&gt;N/A"),TRUE,AVERAGEIFS(INDIRECT($AN38),INDIRECT($AQ38),$D38,INDIRECT($AO38),AA$8,INDIRECT($AN38),"&lt;&gt;N/A")),"")</f>
        <v>0</v>
      </c>
      <c r="AB38" s="9" cm="1">
        <f t="array" aca="1" ref="AB38" ca="1">IFERROR(_xlfn.IFS(H38=0,0,$B38="Domain",AVERAGEIFS(INDIRECT($AN38),INDIRECT($AP38),$D38,INDIRECT($AO38),AB$8,INDIRECT($AN38),"&lt;&gt;N/A"),TRUE,AVERAGEIFS(INDIRECT($AN38),INDIRECT($AQ38),$D38,INDIRECT($AO38),AB$8,INDIRECT($AN38),"&lt;&gt;N/A")),"")</f>
        <v>0</v>
      </c>
      <c r="AC38" s="9" t="e">
        <f t="shared" ca="1" si="6"/>
        <v>#DIV/0!</v>
      </c>
      <c r="AD38" s="9" cm="1">
        <f t="array" ref="AD38">IFERROR(_xlfn.IFS(E38=0,0,TRUE,T38/J38),"")</f>
        <v>0</v>
      </c>
      <c r="AE38" s="9" cm="1">
        <f t="array" aca="1" ref="AE38" ca="1">IFERROR(_xlfn.IFS(F38=0,0,TRUE,U38/K38),"")</f>
        <v>0</v>
      </c>
      <c r="AF38" s="9" cm="1">
        <f t="array" aca="1" ref="AF38" ca="1">IFERROR(_xlfn.IFS(G38=0,0,TRUE,V38/L38),"")</f>
        <v>0</v>
      </c>
      <c r="AG38" s="9" cm="1">
        <f t="array" aca="1" ref="AG38" ca="1">IFERROR(_xlfn.IFS(H38=0,0,TRUE,W38/M38),"")</f>
        <v>0</v>
      </c>
      <c r="AH38" s="9" cm="1">
        <f t="array" aca="1" ref="AH38" ca="1">IFERROR(_xlfn.IFS(I38=0,0,TRUE,X38/N38),"")</f>
        <v>0</v>
      </c>
      <c r="AI38" s="10"/>
      <c r="AJ38" s="10" t="str">
        <f t="shared" si="9"/>
        <v>6. Risk Management and Contingency Planning</v>
      </c>
      <c r="AK38" s="10" t="str">
        <f>LEFT(INDEX($AK$10:$AK$16,MATCH(B38,$AL$10:$AL$16,0)),2)&amp;COUNTIFS($B$17:B38,B38)&amp;" "&amp;AL38</f>
        <v>6.3 Risk Identification and Awareness</v>
      </c>
      <c r="AL38" s="10" t="str">
        <f t="shared" si="7"/>
        <v>Risk Identification and Awareness</v>
      </c>
      <c r="AM38" s="10" t="str">
        <f t="shared" si="12"/>
        <v>'C6. Risk Mgmt, Contingency'!$S$5:$S$86</v>
      </c>
      <c r="AN38" s="10" t="str">
        <f t="shared" si="12"/>
        <v>'C6. Risk Mgmt, Contingency'!$AB$5:$AB$86</v>
      </c>
      <c r="AO38" s="10" t="str">
        <f t="shared" si="12"/>
        <v>'C6. Risk Mgmt, Contingency'!$AC$5:$AC$86</v>
      </c>
      <c r="AP38" s="10" t="str">
        <f t="shared" si="12"/>
        <v>'C6. Risk Mgmt, Contingency'!$AE$5:$AE$86</v>
      </c>
      <c r="AQ38" s="10" t="str">
        <f t="shared" si="12"/>
        <v>'C6. Risk Mgmt, Contingency'!$AF$5:$AF$86</v>
      </c>
    </row>
    <row r="39" spans="2:43" ht="15" customHeight="1" x14ac:dyDescent="0.25">
      <c r="B39" s="47" t="s">
        <v>367</v>
      </c>
      <c r="C39" s="11" t="str">
        <f t="shared" si="8"/>
        <v>C6. Risk Mgmt, Contingency</v>
      </c>
      <c r="D39" s="11" t="s">
        <v>210</v>
      </c>
      <c r="E39" s="48" cm="1">
        <f t="array" ref="E39">IFERROR(_xlfn.IFS($B39="Domain",COUNTIFS('C0. KPIs'!$AM$5:$AM$65,$D39,'C0. KPIs'!$AG$5:$AG$65,"&lt;&gt;N/A"),TRUE,COUNTIFS('C0. KPIs'!$AN$5:$AN$65,$D39,'C0. KPIs'!$AG$5:$AG$65,"&lt;&gt;N/A")),0)</f>
        <v>0</v>
      </c>
      <c r="F39" s="48" cm="1">
        <f t="array" aca="1" ref="F39" ca="1">IFERROR(_xlfn.IFS($B39="Domain",COUNTIFS(INDIRECT($AP39),$D39,INDIRECT($AO39),F$8,INDIRECT($AN39),"&lt;&gt;N/A"),TRUE,COUNTIFS(INDIRECT($AQ39),$D39,INDIRECT($AO39),F$8,INDIRECT($AN39),"&lt;&gt;N/A")),"")</f>
        <v>0</v>
      </c>
      <c r="G39" s="48" cm="1">
        <f t="array" aca="1" ref="G39" ca="1">IFERROR(_xlfn.IFS($B39="Domain",COUNTIFS(INDIRECT($AP39),$D39,INDIRECT($AO39),G$8,INDIRECT($AN39),"&lt;&gt;N/A"),TRUE,COUNTIFS(INDIRECT($AQ39),$D39,INDIRECT($AO39),G$8,INDIRECT($AN39),"&lt;&gt;N/A")),"")</f>
        <v>0</v>
      </c>
      <c r="H39" s="48" cm="1">
        <f t="array" aca="1" ref="H39" ca="1">IFERROR(_xlfn.IFS($B39="Domain",COUNTIFS(INDIRECT($AP39),$D39,INDIRECT($AO39),H$8,INDIRECT($AN39),"&lt;&gt;N/A"),TRUE,COUNTIFS(INDIRECT($AQ39),$D39,INDIRECT($AO39),H$8,INDIRECT($AN39),"&lt;&gt;N/A")),"")</f>
        <v>0</v>
      </c>
      <c r="I39" s="48">
        <f t="shared" ca="1" si="3"/>
        <v>0</v>
      </c>
      <c r="J39" s="9" cm="1">
        <f t="array" ref="J39">IFERROR(_xlfn.IFS($B39="Domain",SUMIFS('C0. KPIs'!$M$5:$M$65,'C0. KPIs'!$AM$5:$AM$65,$D39,'C0. KPIs'!$AG$5:$AG$65,"&lt;&gt;N/A"),TRUE,SUMIFS('C0. KPIs'!$M$5:$M$65,'C0. KPIs'!$AN$5:$AN$65,$D39,'C0. KPIs'!$AG$5:$AG$65,"&lt;&gt;N/A")),"")</f>
        <v>0</v>
      </c>
      <c r="K39" s="9" cm="1">
        <f t="array" aca="1" ref="K39" ca="1">IFERROR(_xlfn.IFS($B39="Domain",SUMIFS(INDIRECT($AM39),INDIRECT($AP39),$D39,INDIRECT($AO39),K$8,INDIRECT($AN39),"&lt;&gt;N/A"),TRUE,SUMIFS(INDIRECT($AM39),INDIRECT($AQ39),$D39,INDIRECT($AO39),K$8,INDIRECT($AN39),"&lt;&gt;N/A")),"")</f>
        <v>0</v>
      </c>
      <c r="L39" s="9" cm="1">
        <f t="array" aca="1" ref="L39" ca="1">IFERROR(_xlfn.IFS($B39="Domain",SUMIFS(INDIRECT($AM39),INDIRECT($AP39),$D39,INDIRECT($AO39),L$8,INDIRECT($AN39),"&lt;&gt;N/A"),TRUE,SUMIFS(INDIRECT($AM39),INDIRECT($AQ39),$D39,INDIRECT($AO39),L$8,INDIRECT($AN39),"&lt;&gt;N/A")),"")</f>
        <v>0</v>
      </c>
      <c r="M39" s="9" cm="1">
        <f t="array" aca="1" ref="M39" ca="1">IFERROR(_xlfn.IFS($B39="Domain",SUMIFS(INDIRECT($AM39),INDIRECT($AP39),$D39,INDIRECT($AO39),M$8,INDIRECT($AN39),"&lt;&gt;N/A"),TRUE,SUMIFS(INDIRECT($AM39),INDIRECT($AQ39),$D39,INDIRECT($AO39),M$8,INDIRECT($AN39),"&lt;&gt;N/A")),"")</f>
        <v>0</v>
      </c>
      <c r="N39" s="9">
        <f t="shared" ca="1" si="4"/>
        <v>0</v>
      </c>
      <c r="O39" s="9" cm="1">
        <f t="array" ref="O39">IFERROR(_xlfn.IFS(E39=0,0,$B39="Domain",AVERAGEIFS('C0. KPIs'!$M$5:$M$65,'C0. KPIs'!$AM$5:$AM$65,$D39,'C0. KPIs'!$AG$5:$AG$65,"&lt;&gt;N/A"),TRUE,AVERAGEIFS('C0. KPIs'!$M$5:$M$65,'C0. KPIs'!$AN$5:$AN$65,$D39,'C0. KPIs'!$AG$5:$AG$65,"&lt;&gt;N/A")),"")</f>
        <v>0</v>
      </c>
      <c r="P39" s="9" cm="1">
        <f t="array" aca="1" ref="P39" ca="1">IFERROR(_xlfn.IFS(F39=0,0,$B39="Domain",AVERAGEIFS(INDIRECT($AM39),INDIRECT($AP39),$D39,INDIRECT($AO39),P$8,INDIRECT($AN39),"&lt;&gt;N/A"),TRUE,AVERAGEIFS(INDIRECT($AM39),INDIRECT($AQ39),$D39,INDIRECT($AO39),P$8,INDIRECT($AN39),"&lt;&gt;N/A")),"")</f>
        <v>0</v>
      </c>
      <c r="Q39" s="9" cm="1">
        <f t="array" aca="1" ref="Q39" ca="1">IFERROR(_xlfn.IFS(G39=0,0,$B39="Domain",AVERAGEIFS(INDIRECT($AM39),INDIRECT($AP39),$D39,INDIRECT($AO39),Q$8,INDIRECT($AN39),"&lt;&gt;N/A"),TRUE,AVERAGEIFS(INDIRECT($AM39),INDIRECT($AQ39),$D39,INDIRECT($AO39),Q$8,INDIRECT($AN39),"&lt;&gt;N/A")),"")</f>
        <v>0</v>
      </c>
      <c r="R39" s="9" cm="1">
        <f t="array" aca="1" ref="R39" ca="1">IFERROR(_xlfn.IFS(H39=0,0,$B39="Domain",AVERAGEIFS(INDIRECT($AM39),INDIRECT($AP39),$D39,INDIRECT($AO39),R$8,INDIRECT($AN39),"&lt;&gt;N/A"),TRUE,AVERAGEIFS(INDIRECT($AM39),INDIRECT($AQ39),$D39,INDIRECT($AO39),R$8,INDIRECT($AN39),"&lt;&gt;N/A")),"")</f>
        <v>0</v>
      </c>
      <c r="S39" s="9" t="e">
        <f t="shared" ca="1" si="5"/>
        <v>#DIV/0!</v>
      </c>
      <c r="T39" s="9" cm="1">
        <f t="array" ref="T39">IFERROR(_xlfn.IFS($B39="Domain",SUMIFS('C0. KPIs'!$AG$5:$AG$65,'C0. KPIs'!$AM$5:$AM$65,$D39,'C0. KPIs'!$AG$5:$AG$65,"&lt;&gt;N/A"),TRUE,SUMIFS('C0. KPIs'!$AG$5:$AG$65,'C0. KPIs'!$AN$5:$AN$65,$D39,'C0. KPIs'!$AG$5:$AG$65,"&lt;&gt;N/A")),"")</f>
        <v>0</v>
      </c>
      <c r="U39" s="9" cm="1">
        <f t="array" aca="1" ref="U39" ca="1">IFERROR(_xlfn.IFS($B39="Domain",SUMIFS(INDIRECT($AN39),INDIRECT($AP39),$D39,INDIRECT($AO39),U$8,INDIRECT($AN39),"&lt;&gt;N/A"),TRUE,SUMIFS(INDIRECT($AN39),INDIRECT($AQ39),$D39,INDIRECT($AO39),U$8,INDIRECT($AN39),"&lt;&gt;N/A")),"")</f>
        <v>0</v>
      </c>
      <c r="V39" s="9" cm="1">
        <f t="array" aca="1" ref="V39" ca="1">IFERROR(_xlfn.IFS($B39="Domain",SUMIFS(INDIRECT($AN39),INDIRECT($AP39),$D39,INDIRECT($AO39),V$8,INDIRECT($AN39),"&lt;&gt;N/A"),TRUE,SUMIFS(INDIRECT($AN39),INDIRECT($AQ39),$D39,INDIRECT($AO39),V$8,INDIRECT($AN39),"&lt;&gt;N/A")),"")</f>
        <v>0</v>
      </c>
      <c r="W39" s="9" cm="1">
        <f t="array" aca="1" ref="W39" ca="1">IFERROR(_xlfn.IFS($B39="Domain",SUMIFS(INDIRECT($AN39),INDIRECT($AP39),$D39,INDIRECT($AO39),W$8,INDIRECT($AN39),"&lt;&gt;N/A"),TRUE,SUMIFS(INDIRECT($AN39),INDIRECT($AQ39),$D39,INDIRECT($AO39),W$8,INDIRECT($AN39),"&lt;&gt;N/A")),"")</f>
        <v>0</v>
      </c>
      <c r="X39" s="9">
        <f t="shared" ca="1" si="2"/>
        <v>0</v>
      </c>
      <c r="Y39" s="9" cm="1">
        <f t="array" ref="Y39">IFERROR(_xlfn.IFS(E39=0,0,$B39="Domain",AVERAGEIFS('C0. KPIs'!$AG$5:$AG$65,'C0. KPIs'!$AM$5:$AM$65,$D39,'C0. KPIs'!$AG$5:$AG$65,"&lt;&gt;N/A"),TRUE,AVERAGEIFS('C0. KPIs'!$AG$5:$AG$65,'C0. KPIs'!$AN$5:$AN$65,$D39,'C0. KPIs'!$AG$5:$AG$65,"&lt;&gt;N/A")),"")</f>
        <v>0</v>
      </c>
      <c r="Z39" s="9" cm="1">
        <f t="array" aca="1" ref="Z39" ca="1">IFERROR(_xlfn.IFS(F39=0,0,$B39="Domain",AVERAGEIFS(INDIRECT($AN39),INDIRECT($AP39),$D39,INDIRECT($AO39),Z$8,INDIRECT($AN39),"&lt;&gt;N/A"),TRUE,AVERAGEIFS(INDIRECT($AN39),INDIRECT($AQ39),$D39,INDIRECT($AO39),Z$8,INDIRECT($AN39),"&lt;&gt;N/A")),"")</f>
        <v>0</v>
      </c>
      <c r="AA39" s="9" cm="1">
        <f t="array" aca="1" ref="AA39" ca="1">IFERROR(_xlfn.IFS(G39=0,0,$B39="Domain",AVERAGEIFS(INDIRECT($AN39),INDIRECT($AP39),$D39,INDIRECT($AO39),AA$8,INDIRECT($AN39),"&lt;&gt;N/A"),TRUE,AVERAGEIFS(INDIRECT($AN39),INDIRECT($AQ39),$D39,INDIRECT($AO39),AA$8,INDIRECT($AN39),"&lt;&gt;N/A")),"")</f>
        <v>0</v>
      </c>
      <c r="AB39" s="9" cm="1">
        <f t="array" aca="1" ref="AB39" ca="1">IFERROR(_xlfn.IFS(H39=0,0,$B39="Domain",AVERAGEIFS(INDIRECT($AN39),INDIRECT($AP39),$D39,INDIRECT($AO39),AB$8,INDIRECT($AN39),"&lt;&gt;N/A"),TRUE,AVERAGEIFS(INDIRECT($AN39),INDIRECT($AQ39),$D39,INDIRECT($AO39),AB$8,INDIRECT($AN39),"&lt;&gt;N/A")),"")</f>
        <v>0</v>
      </c>
      <c r="AC39" s="9" t="e">
        <f t="shared" ca="1" si="6"/>
        <v>#DIV/0!</v>
      </c>
      <c r="AD39" s="9" cm="1">
        <f t="array" ref="AD39">IFERROR(_xlfn.IFS(E39=0,0,TRUE,T39/J39),"")</f>
        <v>0</v>
      </c>
      <c r="AE39" s="9" cm="1">
        <f t="array" aca="1" ref="AE39" ca="1">IFERROR(_xlfn.IFS(F39=0,0,TRUE,U39/K39),"")</f>
        <v>0</v>
      </c>
      <c r="AF39" s="9" cm="1">
        <f t="array" aca="1" ref="AF39" ca="1">IFERROR(_xlfn.IFS(G39=0,0,TRUE,V39/L39),"")</f>
        <v>0</v>
      </c>
      <c r="AG39" s="9" cm="1">
        <f t="array" aca="1" ref="AG39" ca="1">IFERROR(_xlfn.IFS(H39=0,0,TRUE,W39/M39),"")</f>
        <v>0</v>
      </c>
      <c r="AH39" s="9" cm="1">
        <f t="array" aca="1" ref="AH39" ca="1">IFERROR(_xlfn.IFS(I39=0,0,TRUE,X39/N39),"")</f>
        <v>0</v>
      </c>
      <c r="AI39" s="10"/>
      <c r="AJ39" s="10" t="str">
        <f t="shared" si="9"/>
        <v>6. Risk Management and Contingency Planning</v>
      </c>
      <c r="AK39" s="10" t="str">
        <f>LEFT(INDEX($AK$10:$AK$16,MATCH(B39,$AL$10:$AL$16,0)),2)&amp;COUNTIFS($B$17:B39,B39)&amp;" "&amp;AL39</f>
        <v>6.4 Third-party Risk Management Practices And Standards</v>
      </c>
      <c r="AL39" s="10" t="str">
        <f t="shared" si="7"/>
        <v>Third-party Risk Management Practices And Standards</v>
      </c>
      <c r="AM39" s="10" t="str">
        <f t="shared" si="12"/>
        <v>'C6. Risk Mgmt, Contingency'!$S$5:$S$86</v>
      </c>
      <c r="AN39" s="10" t="str">
        <f t="shared" si="12"/>
        <v>'C6. Risk Mgmt, Contingency'!$AB$5:$AB$86</v>
      </c>
      <c r="AO39" s="10" t="str">
        <f t="shared" si="12"/>
        <v>'C6. Risk Mgmt, Contingency'!$AC$5:$AC$86</v>
      </c>
      <c r="AP39" s="10" t="str">
        <f t="shared" si="12"/>
        <v>'C6. Risk Mgmt, Contingency'!$AE$5:$AE$86</v>
      </c>
      <c r="AQ39" s="10" t="str">
        <f t="shared" si="12"/>
        <v>'C6. Risk Mgmt, Contingency'!$AF$5:$AF$86</v>
      </c>
    </row>
    <row r="40" spans="2:43" ht="15" customHeight="1" x14ac:dyDescent="0.25">
      <c r="B40" s="47" t="s">
        <v>367</v>
      </c>
      <c r="C40" s="11" t="str">
        <f t="shared" si="8"/>
        <v>C6. Risk Mgmt, Contingency</v>
      </c>
      <c r="D40" s="11" t="s">
        <v>215</v>
      </c>
      <c r="E40" s="48" cm="1">
        <f t="array" ref="E40">IFERROR(_xlfn.IFS($B40="Domain",COUNTIFS('C0. KPIs'!$AM$5:$AM$65,$D40,'C0. KPIs'!$AG$5:$AG$65,"&lt;&gt;N/A"),TRUE,COUNTIFS('C0. KPIs'!$AN$5:$AN$65,$D40,'C0. KPIs'!$AG$5:$AG$65,"&lt;&gt;N/A")),0)</f>
        <v>6</v>
      </c>
      <c r="F40" s="48" cm="1">
        <f t="array" aca="1" ref="F40" ca="1">IFERROR(_xlfn.IFS($B40="Domain",COUNTIFS(INDIRECT($AP40),$D40,INDIRECT($AO40),F$8,INDIRECT($AN40),"&lt;&gt;N/A"),TRUE,COUNTIFS(INDIRECT($AQ40),$D40,INDIRECT($AO40),F$8,INDIRECT($AN40),"&lt;&gt;N/A")),"")</f>
        <v>0</v>
      </c>
      <c r="G40" s="48" cm="1">
        <f t="array" aca="1" ref="G40" ca="1">IFERROR(_xlfn.IFS($B40="Domain",COUNTIFS(INDIRECT($AP40),$D40,INDIRECT($AO40),G$8,INDIRECT($AN40),"&lt;&gt;N/A"),TRUE,COUNTIFS(INDIRECT($AQ40),$D40,INDIRECT($AO40),G$8,INDIRECT($AN40),"&lt;&gt;N/A")),"")</f>
        <v>0</v>
      </c>
      <c r="H40" s="48" cm="1">
        <f t="array" aca="1" ref="H40" ca="1">IFERROR(_xlfn.IFS($B40="Domain",COUNTIFS(INDIRECT($AP40),$D40,INDIRECT($AO40),H$8,INDIRECT($AN40),"&lt;&gt;N/A"),TRUE,COUNTIFS(INDIRECT($AQ40),$D40,INDIRECT($AO40),H$8,INDIRECT($AN40),"&lt;&gt;N/A")),"")</f>
        <v>0</v>
      </c>
      <c r="I40" s="48">
        <f t="shared" ca="1" si="3"/>
        <v>6</v>
      </c>
      <c r="J40" s="9" cm="1">
        <f t="array" ref="J40">IFERROR(_xlfn.IFS($B40="Domain",SUMIFS('C0. KPIs'!$M$5:$M$65,'C0. KPIs'!$AM$5:$AM$65,$D40,'C0. KPIs'!$AG$5:$AG$65,"&lt;&gt;N/A"),TRUE,SUMIFS('C0. KPIs'!$M$5:$M$65,'C0. KPIs'!$AN$5:$AN$65,$D40,'C0. KPIs'!$AG$5:$AG$65,"&lt;&gt;N/A")),"")</f>
        <v>4.8</v>
      </c>
      <c r="K40" s="9" cm="1">
        <f t="array" aca="1" ref="K40" ca="1">IFERROR(_xlfn.IFS($B40="Domain",SUMIFS(INDIRECT($AM40),INDIRECT($AP40),$D40,INDIRECT($AO40),K$8,INDIRECT($AN40),"&lt;&gt;N/A"),TRUE,SUMIFS(INDIRECT($AM40),INDIRECT($AQ40),$D40,INDIRECT($AO40),K$8,INDIRECT($AN40),"&lt;&gt;N/A")),"")</f>
        <v>0</v>
      </c>
      <c r="L40" s="9" cm="1">
        <f t="array" aca="1" ref="L40" ca="1">IFERROR(_xlfn.IFS($B40="Domain",SUMIFS(INDIRECT($AM40),INDIRECT($AP40),$D40,INDIRECT($AO40),L$8,INDIRECT($AN40),"&lt;&gt;N/A"),TRUE,SUMIFS(INDIRECT($AM40),INDIRECT($AQ40),$D40,INDIRECT($AO40),L$8,INDIRECT($AN40),"&lt;&gt;N/A")),"")</f>
        <v>0</v>
      </c>
      <c r="M40" s="9" cm="1">
        <f t="array" aca="1" ref="M40" ca="1">IFERROR(_xlfn.IFS($B40="Domain",SUMIFS(INDIRECT($AM40),INDIRECT($AP40),$D40,INDIRECT($AO40),M$8,INDIRECT($AN40),"&lt;&gt;N/A"),TRUE,SUMIFS(INDIRECT($AM40),INDIRECT($AQ40),$D40,INDIRECT($AO40),M$8,INDIRECT($AN40),"&lt;&gt;N/A")),"")</f>
        <v>0</v>
      </c>
      <c r="N40" s="9">
        <f t="shared" ca="1" si="4"/>
        <v>4.8</v>
      </c>
      <c r="O40" s="9" cm="1">
        <f t="array" ref="O40">IFERROR(_xlfn.IFS(E40=0,0,$B40="Domain",AVERAGEIFS('C0. KPIs'!$M$5:$M$65,'C0. KPIs'!$AM$5:$AM$65,$D40,'C0. KPIs'!$AG$5:$AG$65,"&lt;&gt;N/A"),TRUE,AVERAGEIFS('C0. KPIs'!$M$5:$M$65,'C0. KPIs'!$AN$5:$AN$65,$D40,'C0. KPIs'!$AG$5:$AG$65,"&lt;&gt;N/A")),"")</f>
        <v>0.79999999999999993</v>
      </c>
      <c r="P40" s="9" cm="1">
        <f t="array" aca="1" ref="P40" ca="1">IFERROR(_xlfn.IFS(F40=0,0,$B40="Domain",AVERAGEIFS(INDIRECT($AM40),INDIRECT($AP40),$D40,INDIRECT($AO40),P$8,INDIRECT($AN40),"&lt;&gt;N/A"),TRUE,AVERAGEIFS(INDIRECT($AM40),INDIRECT($AQ40),$D40,INDIRECT($AO40),P$8,INDIRECT($AN40),"&lt;&gt;N/A")),"")</f>
        <v>0</v>
      </c>
      <c r="Q40" s="9" cm="1">
        <f t="array" aca="1" ref="Q40" ca="1">IFERROR(_xlfn.IFS(G40=0,0,$B40="Domain",AVERAGEIFS(INDIRECT($AM40),INDIRECT($AP40),$D40,INDIRECT($AO40),Q$8,INDIRECT($AN40),"&lt;&gt;N/A"),TRUE,AVERAGEIFS(INDIRECT($AM40),INDIRECT($AQ40),$D40,INDIRECT($AO40),Q$8,INDIRECT($AN40),"&lt;&gt;N/A")),"")</f>
        <v>0</v>
      </c>
      <c r="R40" s="9" cm="1">
        <f t="array" aca="1" ref="R40" ca="1">IFERROR(_xlfn.IFS(H40=0,0,$B40="Domain",AVERAGEIFS(INDIRECT($AM40),INDIRECT($AP40),$D40,INDIRECT($AO40),R$8,INDIRECT($AN40),"&lt;&gt;N/A"),TRUE,AVERAGEIFS(INDIRECT($AM40),INDIRECT($AQ40),$D40,INDIRECT($AO40),R$8,INDIRECT($AN40),"&lt;&gt;N/A")),"")</f>
        <v>0</v>
      </c>
      <c r="S40" s="9">
        <f t="shared" ca="1" si="5"/>
        <v>0.79999999999999993</v>
      </c>
      <c r="T40" s="9" cm="1">
        <f t="array" ref="T40">IFERROR(_xlfn.IFS($B40="Domain",SUMIFS('C0. KPIs'!$AG$5:$AG$65,'C0. KPIs'!$AM$5:$AM$65,$D40,'C0. KPIs'!$AG$5:$AG$65,"&lt;&gt;N/A"),TRUE,SUMIFS('C0. KPIs'!$AG$5:$AG$65,'C0. KPIs'!$AN$5:$AN$65,$D40,'C0. KPIs'!$AG$5:$AG$65,"&lt;&gt;N/A")),"")</f>
        <v>0</v>
      </c>
      <c r="U40" s="9" cm="1">
        <f t="array" aca="1" ref="U40" ca="1">IFERROR(_xlfn.IFS($B40="Domain",SUMIFS(INDIRECT($AN40),INDIRECT($AP40),$D40,INDIRECT($AO40),U$8,INDIRECT($AN40),"&lt;&gt;N/A"),TRUE,SUMIFS(INDIRECT($AN40),INDIRECT($AQ40),$D40,INDIRECT($AO40),U$8,INDIRECT($AN40),"&lt;&gt;N/A")),"")</f>
        <v>0</v>
      </c>
      <c r="V40" s="9" cm="1">
        <f t="array" aca="1" ref="V40" ca="1">IFERROR(_xlfn.IFS($B40="Domain",SUMIFS(INDIRECT($AN40),INDIRECT($AP40),$D40,INDIRECT($AO40),V$8,INDIRECT($AN40),"&lt;&gt;N/A"),TRUE,SUMIFS(INDIRECT($AN40),INDIRECT($AQ40),$D40,INDIRECT($AO40),V$8,INDIRECT($AN40),"&lt;&gt;N/A")),"")</f>
        <v>0</v>
      </c>
      <c r="W40" s="9" cm="1">
        <f t="array" aca="1" ref="W40" ca="1">IFERROR(_xlfn.IFS($B40="Domain",SUMIFS(INDIRECT($AN40),INDIRECT($AP40),$D40,INDIRECT($AO40),W$8,INDIRECT($AN40),"&lt;&gt;N/A"),TRUE,SUMIFS(INDIRECT($AN40),INDIRECT($AQ40),$D40,INDIRECT($AO40),W$8,INDIRECT($AN40),"&lt;&gt;N/A")),"")</f>
        <v>0</v>
      </c>
      <c r="X40" s="9">
        <f t="shared" ca="1" si="2"/>
        <v>0</v>
      </c>
      <c r="Y40" s="9" cm="1">
        <f t="array" ref="Y40">IFERROR(_xlfn.IFS(E40=0,0,$B40="Domain",AVERAGEIFS('C0. KPIs'!$AG$5:$AG$65,'C0. KPIs'!$AM$5:$AM$65,$D40,'C0. KPIs'!$AG$5:$AG$65,"&lt;&gt;N/A"),TRUE,AVERAGEIFS('C0. KPIs'!$AG$5:$AG$65,'C0. KPIs'!$AN$5:$AN$65,$D40,'C0. KPIs'!$AG$5:$AG$65,"&lt;&gt;N/A")),"")</f>
        <v>0</v>
      </c>
      <c r="Z40" s="9" cm="1">
        <f t="array" aca="1" ref="Z40" ca="1">IFERROR(_xlfn.IFS(F40=0,0,$B40="Domain",AVERAGEIFS(INDIRECT($AN40),INDIRECT($AP40),$D40,INDIRECT($AO40),Z$8,INDIRECT($AN40),"&lt;&gt;N/A"),TRUE,AVERAGEIFS(INDIRECT($AN40),INDIRECT($AQ40),$D40,INDIRECT($AO40),Z$8,INDIRECT($AN40),"&lt;&gt;N/A")),"")</f>
        <v>0</v>
      </c>
      <c r="AA40" s="9" cm="1">
        <f t="array" aca="1" ref="AA40" ca="1">IFERROR(_xlfn.IFS(G40=0,0,$B40="Domain",AVERAGEIFS(INDIRECT($AN40),INDIRECT($AP40),$D40,INDIRECT($AO40),AA$8,INDIRECT($AN40),"&lt;&gt;N/A"),TRUE,AVERAGEIFS(INDIRECT($AN40),INDIRECT($AQ40),$D40,INDIRECT($AO40),AA$8,INDIRECT($AN40),"&lt;&gt;N/A")),"")</f>
        <v>0</v>
      </c>
      <c r="AB40" s="9" cm="1">
        <f t="array" aca="1" ref="AB40" ca="1">IFERROR(_xlfn.IFS(H40=0,0,$B40="Domain",AVERAGEIFS(INDIRECT($AN40),INDIRECT($AP40),$D40,INDIRECT($AO40),AB$8,INDIRECT($AN40),"&lt;&gt;N/A"),TRUE,AVERAGEIFS(INDIRECT($AN40),INDIRECT($AQ40),$D40,INDIRECT($AO40),AB$8,INDIRECT($AN40),"&lt;&gt;N/A")),"")</f>
        <v>0</v>
      </c>
      <c r="AC40" s="9">
        <f t="shared" ca="1" si="6"/>
        <v>0</v>
      </c>
      <c r="AD40" s="9" cm="1">
        <f t="array" ref="AD40">IFERROR(_xlfn.IFS(E40=0,0,TRUE,T40/J40),"")</f>
        <v>0</v>
      </c>
      <c r="AE40" s="9" cm="1">
        <f t="array" aca="1" ref="AE40" ca="1">IFERROR(_xlfn.IFS(F40=0,0,TRUE,U40/K40),"")</f>
        <v>0</v>
      </c>
      <c r="AF40" s="9" cm="1">
        <f t="array" aca="1" ref="AF40" ca="1">IFERROR(_xlfn.IFS(G40=0,0,TRUE,V40/L40),"")</f>
        <v>0</v>
      </c>
      <c r="AG40" s="9" cm="1">
        <f t="array" aca="1" ref="AG40" ca="1">IFERROR(_xlfn.IFS(H40=0,0,TRUE,W40/M40),"")</f>
        <v>0</v>
      </c>
      <c r="AH40" s="9" cm="1">
        <f t="array" aca="1" ref="AH40" ca="1">IFERROR(_xlfn.IFS(I40=0,0,TRUE,X40/N40),"")</f>
        <v>0</v>
      </c>
      <c r="AI40" s="10"/>
      <c r="AJ40" s="10" t="str">
        <f t="shared" si="9"/>
        <v>6. Risk Management and Contingency Planning</v>
      </c>
      <c r="AK40" s="10" t="str">
        <f>LEFT(INDEX($AK$10:$AK$16,MATCH(B40,$AL$10:$AL$16,0)),2)&amp;COUNTIFS($B$17:B40,B40)&amp;" "&amp;AL40</f>
        <v>6.5 Supply Chain Event Monitoring</v>
      </c>
      <c r="AL40" s="10" t="str">
        <f t="shared" si="7"/>
        <v>Supply Chain Event Monitoring</v>
      </c>
      <c r="AM40" s="10" t="str">
        <f t="shared" si="12"/>
        <v>'C6. Risk Mgmt, Contingency'!$S$5:$S$86</v>
      </c>
      <c r="AN40" s="10" t="str">
        <f t="shared" si="12"/>
        <v>'C6. Risk Mgmt, Contingency'!$AB$5:$AB$86</v>
      </c>
      <c r="AO40" s="10" t="str">
        <f t="shared" si="12"/>
        <v>'C6. Risk Mgmt, Contingency'!$AC$5:$AC$86</v>
      </c>
      <c r="AP40" s="10" t="str">
        <f t="shared" si="12"/>
        <v>'C6. Risk Mgmt, Contingency'!$AE$5:$AE$86</v>
      </c>
      <c r="AQ40" s="10" t="str">
        <f t="shared" si="12"/>
        <v>'C6. Risk Mgmt, Contingency'!$AF$5:$AF$86</v>
      </c>
    </row>
    <row r="41" spans="2:43" ht="15" customHeight="1" x14ac:dyDescent="0.25">
      <c r="B41" s="47" t="s">
        <v>367</v>
      </c>
      <c r="C41" s="11" t="str">
        <f t="shared" si="8"/>
        <v>C6. Risk Mgmt, Contingency</v>
      </c>
      <c r="D41" s="11" t="s">
        <v>220</v>
      </c>
      <c r="E41" s="48" cm="1">
        <f t="array" ref="E41">IFERROR(_xlfn.IFS($B41="Domain",COUNTIFS('C0. KPIs'!$AM$5:$AM$65,$D41,'C0. KPIs'!$AG$5:$AG$65,"&lt;&gt;N/A"),TRUE,COUNTIFS('C0. KPIs'!$AN$5:$AN$65,$D41,'C0. KPIs'!$AG$5:$AG$65,"&lt;&gt;N/A")),0)</f>
        <v>0</v>
      </c>
      <c r="F41" s="48" cm="1">
        <f t="array" aca="1" ref="F41" ca="1">IFERROR(_xlfn.IFS($B41="Domain",COUNTIFS(INDIRECT($AP41),$D41,INDIRECT($AO41),F$8,INDIRECT($AN41),"&lt;&gt;N/A"),TRUE,COUNTIFS(INDIRECT($AQ41),$D41,INDIRECT($AO41),F$8,INDIRECT($AN41),"&lt;&gt;N/A")),"")</f>
        <v>0</v>
      </c>
      <c r="G41" s="48" cm="1">
        <f t="array" aca="1" ref="G41" ca="1">IFERROR(_xlfn.IFS($B41="Domain",COUNTIFS(INDIRECT($AP41),$D41,INDIRECT($AO41),G$8,INDIRECT($AN41),"&lt;&gt;N/A"),TRUE,COUNTIFS(INDIRECT($AQ41),$D41,INDIRECT($AO41),G$8,INDIRECT($AN41),"&lt;&gt;N/A")),"")</f>
        <v>0</v>
      </c>
      <c r="H41" s="48" cm="1">
        <f t="array" aca="1" ref="H41" ca="1">IFERROR(_xlfn.IFS($B41="Domain",COUNTIFS(INDIRECT($AP41),$D41,INDIRECT($AO41),H$8,INDIRECT($AN41),"&lt;&gt;N/A"),TRUE,COUNTIFS(INDIRECT($AQ41),$D41,INDIRECT($AO41),H$8,INDIRECT($AN41),"&lt;&gt;N/A")),"")</f>
        <v>0</v>
      </c>
      <c r="I41" s="48">
        <f t="shared" ca="1" si="3"/>
        <v>0</v>
      </c>
      <c r="J41" s="9" cm="1">
        <f t="array" ref="J41">IFERROR(_xlfn.IFS($B41="Domain",SUMIFS('C0. KPIs'!$M$5:$M$65,'C0. KPIs'!$AM$5:$AM$65,$D41,'C0. KPIs'!$AG$5:$AG$65,"&lt;&gt;N/A"),TRUE,SUMIFS('C0. KPIs'!$M$5:$M$65,'C0. KPIs'!$AN$5:$AN$65,$D41,'C0. KPIs'!$AG$5:$AG$65,"&lt;&gt;N/A")),"")</f>
        <v>0</v>
      </c>
      <c r="K41" s="9" cm="1">
        <f t="array" aca="1" ref="K41" ca="1">IFERROR(_xlfn.IFS($B41="Domain",SUMIFS(INDIRECT($AM41),INDIRECT($AP41),$D41,INDIRECT($AO41),K$8,INDIRECT($AN41),"&lt;&gt;N/A"),TRUE,SUMIFS(INDIRECT($AM41),INDIRECT($AQ41),$D41,INDIRECT($AO41),K$8,INDIRECT($AN41),"&lt;&gt;N/A")),"")</f>
        <v>0</v>
      </c>
      <c r="L41" s="9" cm="1">
        <f t="array" aca="1" ref="L41" ca="1">IFERROR(_xlfn.IFS($B41="Domain",SUMIFS(INDIRECT($AM41),INDIRECT($AP41),$D41,INDIRECT($AO41),L$8,INDIRECT($AN41),"&lt;&gt;N/A"),TRUE,SUMIFS(INDIRECT($AM41),INDIRECT($AQ41),$D41,INDIRECT($AO41),L$8,INDIRECT($AN41),"&lt;&gt;N/A")),"")</f>
        <v>0</v>
      </c>
      <c r="M41" s="9" cm="1">
        <f t="array" aca="1" ref="M41" ca="1">IFERROR(_xlfn.IFS($B41="Domain",SUMIFS(INDIRECT($AM41),INDIRECT($AP41),$D41,INDIRECT($AO41),M$8,INDIRECT($AN41),"&lt;&gt;N/A"),TRUE,SUMIFS(INDIRECT($AM41),INDIRECT($AQ41),$D41,INDIRECT($AO41),M$8,INDIRECT($AN41),"&lt;&gt;N/A")),"")</f>
        <v>0</v>
      </c>
      <c r="N41" s="9">
        <f t="shared" ca="1" si="4"/>
        <v>0</v>
      </c>
      <c r="O41" s="9" cm="1">
        <f t="array" ref="O41">IFERROR(_xlfn.IFS(E41=0,0,$B41="Domain",AVERAGEIFS('C0. KPIs'!$M$5:$M$65,'C0. KPIs'!$AM$5:$AM$65,$D41,'C0. KPIs'!$AG$5:$AG$65,"&lt;&gt;N/A"),TRUE,AVERAGEIFS('C0. KPIs'!$M$5:$M$65,'C0. KPIs'!$AN$5:$AN$65,$D41,'C0. KPIs'!$AG$5:$AG$65,"&lt;&gt;N/A")),"")</f>
        <v>0</v>
      </c>
      <c r="P41" s="9" cm="1">
        <f t="array" aca="1" ref="P41" ca="1">IFERROR(_xlfn.IFS(F41=0,0,$B41="Domain",AVERAGEIFS(INDIRECT($AM41),INDIRECT($AP41),$D41,INDIRECT($AO41),P$8,INDIRECT($AN41),"&lt;&gt;N/A"),TRUE,AVERAGEIFS(INDIRECT($AM41),INDIRECT($AQ41),$D41,INDIRECT($AO41),P$8,INDIRECT($AN41),"&lt;&gt;N/A")),"")</f>
        <v>0</v>
      </c>
      <c r="Q41" s="9" cm="1">
        <f t="array" aca="1" ref="Q41" ca="1">IFERROR(_xlfn.IFS(G41=0,0,$B41="Domain",AVERAGEIFS(INDIRECT($AM41),INDIRECT($AP41),$D41,INDIRECT($AO41),Q$8,INDIRECT($AN41),"&lt;&gt;N/A"),TRUE,AVERAGEIFS(INDIRECT($AM41),INDIRECT($AQ41),$D41,INDIRECT($AO41),Q$8,INDIRECT($AN41),"&lt;&gt;N/A")),"")</f>
        <v>0</v>
      </c>
      <c r="R41" s="9" cm="1">
        <f t="array" aca="1" ref="R41" ca="1">IFERROR(_xlfn.IFS(H41=0,0,$B41="Domain",AVERAGEIFS(INDIRECT($AM41),INDIRECT($AP41),$D41,INDIRECT($AO41),R$8,INDIRECT($AN41),"&lt;&gt;N/A"),TRUE,AVERAGEIFS(INDIRECT($AM41),INDIRECT($AQ41),$D41,INDIRECT($AO41),R$8,INDIRECT($AN41),"&lt;&gt;N/A")),"")</f>
        <v>0</v>
      </c>
      <c r="S41" s="9" t="e">
        <f t="shared" ca="1" si="5"/>
        <v>#DIV/0!</v>
      </c>
      <c r="T41" s="9" cm="1">
        <f t="array" ref="T41">IFERROR(_xlfn.IFS($B41="Domain",SUMIFS('C0. KPIs'!$AG$5:$AG$65,'C0. KPIs'!$AM$5:$AM$65,$D41,'C0. KPIs'!$AG$5:$AG$65,"&lt;&gt;N/A"),TRUE,SUMIFS('C0. KPIs'!$AG$5:$AG$65,'C0. KPIs'!$AN$5:$AN$65,$D41,'C0. KPIs'!$AG$5:$AG$65,"&lt;&gt;N/A")),"")</f>
        <v>0</v>
      </c>
      <c r="U41" s="9" cm="1">
        <f t="array" aca="1" ref="U41" ca="1">IFERROR(_xlfn.IFS($B41="Domain",SUMIFS(INDIRECT($AN41),INDIRECT($AP41),$D41,INDIRECT($AO41),U$8,INDIRECT($AN41),"&lt;&gt;N/A"),TRUE,SUMIFS(INDIRECT($AN41),INDIRECT($AQ41),$D41,INDIRECT($AO41),U$8,INDIRECT($AN41),"&lt;&gt;N/A")),"")</f>
        <v>0</v>
      </c>
      <c r="V41" s="9" cm="1">
        <f t="array" aca="1" ref="V41" ca="1">IFERROR(_xlfn.IFS($B41="Domain",SUMIFS(INDIRECT($AN41),INDIRECT($AP41),$D41,INDIRECT($AO41),V$8,INDIRECT($AN41),"&lt;&gt;N/A"),TRUE,SUMIFS(INDIRECT($AN41),INDIRECT($AQ41),$D41,INDIRECT($AO41),V$8,INDIRECT($AN41),"&lt;&gt;N/A")),"")</f>
        <v>0</v>
      </c>
      <c r="W41" s="9" cm="1">
        <f t="array" aca="1" ref="W41" ca="1">IFERROR(_xlfn.IFS($B41="Domain",SUMIFS(INDIRECT($AN41),INDIRECT($AP41),$D41,INDIRECT($AO41),W$8,INDIRECT($AN41),"&lt;&gt;N/A"),TRUE,SUMIFS(INDIRECT($AN41),INDIRECT($AQ41),$D41,INDIRECT($AO41),W$8,INDIRECT($AN41),"&lt;&gt;N/A")),"")</f>
        <v>0</v>
      </c>
      <c r="X41" s="9">
        <f t="shared" ca="1" si="2"/>
        <v>0</v>
      </c>
      <c r="Y41" s="9" cm="1">
        <f t="array" ref="Y41">IFERROR(_xlfn.IFS(E41=0,0,$B41="Domain",AVERAGEIFS('C0. KPIs'!$AG$5:$AG$65,'C0. KPIs'!$AM$5:$AM$65,$D41,'C0. KPIs'!$AG$5:$AG$65,"&lt;&gt;N/A"),TRUE,AVERAGEIFS('C0. KPIs'!$AG$5:$AG$65,'C0. KPIs'!$AN$5:$AN$65,$D41,'C0. KPIs'!$AG$5:$AG$65,"&lt;&gt;N/A")),"")</f>
        <v>0</v>
      </c>
      <c r="Z41" s="9" cm="1">
        <f t="array" aca="1" ref="Z41" ca="1">IFERROR(_xlfn.IFS(F41=0,0,$B41="Domain",AVERAGEIFS(INDIRECT($AN41),INDIRECT($AP41),$D41,INDIRECT($AO41),Z$8,INDIRECT($AN41),"&lt;&gt;N/A"),TRUE,AVERAGEIFS(INDIRECT($AN41),INDIRECT($AQ41),$D41,INDIRECT($AO41),Z$8,INDIRECT($AN41),"&lt;&gt;N/A")),"")</f>
        <v>0</v>
      </c>
      <c r="AA41" s="9" cm="1">
        <f t="array" aca="1" ref="AA41" ca="1">IFERROR(_xlfn.IFS(G41=0,0,$B41="Domain",AVERAGEIFS(INDIRECT($AN41),INDIRECT($AP41),$D41,INDIRECT($AO41),AA$8,INDIRECT($AN41),"&lt;&gt;N/A"),TRUE,AVERAGEIFS(INDIRECT($AN41),INDIRECT($AQ41),$D41,INDIRECT($AO41),AA$8,INDIRECT($AN41),"&lt;&gt;N/A")),"")</f>
        <v>0</v>
      </c>
      <c r="AB41" s="9" cm="1">
        <f t="array" aca="1" ref="AB41" ca="1">IFERROR(_xlfn.IFS(H41=0,0,$B41="Domain",AVERAGEIFS(INDIRECT($AN41),INDIRECT($AP41),$D41,INDIRECT($AO41),AB$8,INDIRECT($AN41),"&lt;&gt;N/A"),TRUE,AVERAGEIFS(INDIRECT($AN41),INDIRECT($AQ41),$D41,INDIRECT($AO41),AB$8,INDIRECT($AN41),"&lt;&gt;N/A")),"")</f>
        <v>0</v>
      </c>
      <c r="AC41" s="9" t="e">
        <f t="shared" ca="1" si="6"/>
        <v>#DIV/0!</v>
      </c>
      <c r="AD41" s="9" cm="1">
        <f t="array" ref="AD41">IFERROR(_xlfn.IFS(E41=0,0,TRUE,T41/J41),"")</f>
        <v>0</v>
      </c>
      <c r="AE41" s="9" cm="1">
        <f t="array" aca="1" ref="AE41" ca="1">IFERROR(_xlfn.IFS(F41=0,0,TRUE,U41/K41),"")</f>
        <v>0</v>
      </c>
      <c r="AF41" s="9" cm="1">
        <f t="array" aca="1" ref="AF41" ca="1">IFERROR(_xlfn.IFS(G41=0,0,TRUE,V41/L41),"")</f>
        <v>0</v>
      </c>
      <c r="AG41" s="9" cm="1">
        <f t="array" aca="1" ref="AG41" ca="1">IFERROR(_xlfn.IFS(H41=0,0,TRUE,W41/M41),"")</f>
        <v>0</v>
      </c>
      <c r="AH41" s="9" cm="1">
        <f t="array" aca="1" ref="AH41" ca="1">IFERROR(_xlfn.IFS(I41=0,0,TRUE,X41/N41),"")</f>
        <v>0</v>
      </c>
      <c r="AI41" s="10"/>
      <c r="AJ41" s="10" t="str">
        <f t="shared" si="9"/>
        <v>6. Risk Management and Contingency Planning</v>
      </c>
      <c r="AK41" s="10" t="str">
        <f>LEFT(INDEX($AK$10:$AK$16,MATCH(B41,$AL$10:$AL$16,0)),2)&amp;COUNTIFS($B$17:B41,B41)&amp;" "&amp;AL41</f>
        <v>6.6 Product Recalls</v>
      </c>
      <c r="AL41" s="10" t="str">
        <f t="shared" si="7"/>
        <v>Product Recalls</v>
      </c>
      <c r="AM41" s="10" t="str">
        <f t="shared" si="12"/>
        <v>'C6. Risk Mgmt, Contingency'!$S$5:$S$86</v>
      </c>
      <c r="AN41" s="10" t="str">
        <f t="shared" si="12"/>
        <v>'C6. Risk Mgmt, Contingency'!$AB$5:$AB$86</v>
      </c>
      <c r="AO41" s="10" t="str">
        <f t="shared" si="12"/>
        <v>'C6. Risk Mgmt, Contingency'!$AC$5:$AC$86</v>
      </c>
      <c r="AP41" s="10" t="str">
        <f t="shared" si="12"/>
        <v>'C6. Risk Mgmt, Contingency'!$AE$5:$AE$86</v>
      </c>
      <c r="AQ41" s="10" t="str">
        <f t="shared" si="12"/>
        <v>'C6. Risk Mgmt, Contingency'!$AF$5:$AF$86</v>
      </c>
    </row>
    <row r="42" spans="2:43" ht="15" customHeight="1" x14ac:dyDescent="0.25">
      <c r="B42" s="47" t="s">
        <v>386</v>
      </c>
      <c r="C42" s="11" t="str">
        <f t="shared" si="8"/>
        <v>C7. Operational Health</v>
      </c>
      <c r="D42" s="11" t="s">
        <v>225</v>
      </c>
      <c r="E42" s="48" cm="1">
        <f t="array" ref="E42">IFERROR(_xlfn.IFS($B42="Domain",COUNTIFS('C0. KPIs'!$AM$5:$AM$65,$D42,'C0. KPIs'!$AG$5:$AG$65,"&lt;&gt;N/A"),TRUE,COUNTIFS('C0. KPIs'!$AN$5:$AN$65,$D42,'C0. KPIs'!$AG$5:$AG$65,"&lt;&gt;N/A")),0)</f>
        <v>2</v>
      </c>
      <c r="F42" s="48" cm="1">
        <f t="array" aca="1" ref="F42" ca="1">IFERROR(_xlfn.IFS($B42="Domain",COUNTIFS(INDIRECT($AP42),$D42,INDIRECT($AO42),F$8,INDIRECT($AN42),"&lt;&gt;N/A"),TRUE,COUNTIFS(INDIRECT($AQ42),$D42,INDIRECT($AO42),F$8,INDIRECT($AN42),"&lt;&gt;N/A")),"")</f>
        <v>0</v>
      </c>
      <c r="G42" s="48" cm="1">
        <f t="array" aca="1" ref="G42" ca="1">IFERROR(_xlfn.IFS($B42="Domain",COUNTIFS(INDIRECT($AP42),$D42,INDIRECT($AO42),G$8,INDIRECT($AN42),"&lt;&gt;N/A"),TRUE,COUNTIFS(INDIRECT($AQ42),$D42,INDIRECT($AO42),G$8,INDIRECT($AN42),"&lt;&gt;N/A")),"")</f>
        <v>0</v>
      </c>
      <c r="H42" s="48" cm="1">
        <f t="array" aca="1" ref="H42" ca="1">IFERROR(_xlfn.IFS($B42="Domain",COUNTIFS(INDIRECT($AP42),$D42,INDIRECT($AO42),H$8,INDIRECT($AN42),"&lt;&gt;N/A"),TRUE,COUNTIFS(INDIRECT($AQ42),$D42,INDIRECT($AO42),H$8,INDIRECT($AN42),"&lt;&gt;N/A")),"")</f>
        <v>0</v>
      </c>
      <c r="I42" s="48">
        <f t="shared" ca="1" si="3"/>
        <v>2</v>
      </c>
      <c r="J42" s="9" cm="1">
        <f t="array" ref="J42">IFERROR(_xlfn.IFS($B42="Domain",SUMIFS('C0. KPIs'!$M$5:$M$65,'C0. KPIs'!$AM$5:$AM$65,$D42,'C0. KPIs'!$AG$5:$AG$65,"&lt;&gt;N/A"),TRUE,SUMIFS('C0. KPIs'!$M$5:$M$65,'C0. KPIs'!$AN$5:$AN$65,$D42,'C0. KPIs'!$AG$5:$AG$65,"&lt;&gt;N/A")),"")</f>
        <v>1</v>
      </c>
      <c r="K42" s="9" cm="1">
        <f t="array" aca="1" ref="K42" ca="1">IFERROR(_xlfn.IFS($B42="Domain",SUMIFS(INDIRECT($AM42),INDIRECT($AP42),$D42,INDIRECT($AO42),K$8,INDIRECT($AN42),"&lt;&gt;N/A"),TRUE,SUMIFS(INDIRECT($AM42),INDIRECT($AQ42),$D42,INDIRECT($AO42),K$8,INDIRECT($AN42),"&lt;&gt;N/A")),"")</f>
        <v>0</v>
      </c>
      <c r="L42" s="9" cm="1">
        <f t="array" aca="1" ref="L42" ca="1">IFERROR(_xlfn.IFS($B42="Domain",SUMIFS(INDIRECT($AM42),INDIRECT($AP42),$D42,INDIRECT($AO42),L$8,INDIRECT($AN42),"&lt;&gt;N/A"),TRUE,SUMIFS(INDIRECT($AM42),INDIRECT($AQ42),$D42,INDIRECT($AO42),L$8,INDIRECT($AN42),"&lt;&gt;N/A")),"")</f>
        <v>0</v>
      </c>
      <c r="M42" s="9" cm="1">
        <f t="array" aca="1" ref="M42" ca="1">IFERROR(_xlfn.IFS($B42="Domain",SUMIFS(INDIRECT($AM42),INDIRECT($AP42),$D42,INDIRECT($AO42),M$8,INDIRECT($AN42),"&lt;&gt;N/A"),TRUE,SUMIFS(INDIRECT($AM42),INDIRECT($AQ42),$D42,INDIRECT($AO42),M$8,INDIRECT($AN42),"&lt;&gt;N/A")),"")</f>
        <v>0</v>
      </c>
      <c r="N42" s="9">
        <f t="shared" ca="1" si="4"/>
        <v>1</v>
      </c>
      <c r="O42" s="9" cm="1">
        <f t="array" ref="O42">IFERROR(_xlfn.IFS(E42=0,0,$B42="Domain",AVERAGEIFS('C0. KPIs'!$M$5:$M$65,'C0. KPIs'!$AM$5:$AM$65,$D42,'C0. KPIs'!$AG$5:$AG$65,"&lt;&gt;N/A"),TRUE,AVERAGEIFS('C0. KPIs'!$M$5:$M$65,'C0. KPIs'!$AN$5:$AN$65,$D42,'C0. KPIs'!$AG$5:$AG$65,"&lt;&gt;N/A")),"")</f>
        <v>0.5</v>
      </c>
      <c r="P42" s="9" cm="1">
        <f t="array" aca="1" ref="P42" ca="1">IFERROR(_xlfn.IFS(F42=0,0,$B42="Domain",AVERAGEIFS(INDIRECT($AM42),INDIRECT($AP42),$D42,INDIRECT($AO42),P$8,INDIRECT($AN42),"&lt;&gt;N/A"),TRUE,AVERAGEIFS(INDIRECT($AM42),INDIRECT($AQ42),$D42,INDIRECT($AO42),P$8,INDIRECT($AN42),"&lt;&gt;N/A")),"")</f>
        <v>0</v>
      </c>
      <c r="Q42" s="9" cm="1">
        <f t="array" aca="1" ref="Q42" ca="1">IFERROR(_xlfn.IFS(G42=0,0,$B42="Domain",AVERAGEIFS(INDIRECT($AM42),INDIRECT($AP42),$D42,INDIRECT($AO42),Q$8,INDIRECT($AN42),"&lt;&gt;N/A"),TRUE,AVERAGEIFS(INDIRECT($AM42),INDIRECT($AQ42),$D42,INDIRECT($AO42),Q$8,INDIRECT($AN42),"&lt;&gt;N/A")),"")</f>
        <v>0</v>
      </c>
      <c r="R42" s="9" cm="1">
        <f t="array" aca="1" ref="R42" ca="1">IFERROR(_xlfn.IFS(H42=0,0,$B42="Domain",AVERAGEIFS(INDIRECT($AM42),INDIRECT($AP42),$D42,INDIRECT($AO42),R$8,INDIRECT($AN42),"&lt;&gt;N/A"),TRUE,AVERAGEIFS(INDIRECT($AM42),INDIRECT($AQ42),$D42,INDIRECT($AO42),R$8,INDIRECT($AN42),"&lt;&gt;N/A")),"")</f>
        <v>0</v>
      </c>
      <c r="S42" s="9">
        <f t="shared" ca="1" si="5"/>
        <v>0.5</v>
      </c>
      <c r="T42" s="9" cm="1">
        <f t="array" ref="T42">IFERROR(_xlfn.IFS($B42="Domain",SUMIFS('C0. KPIs'!$AG$5:$AG$65,'C0. KPIs'!$AM$5:$AM$65,$D42,'C0. KPIs'!$AG$5:$AG$65,"&lt;&gt;N/A"),TRUE,SUMIFS('C0. KPIs'!$AG$5:$AG$65,'C0. KPIs'!$AN$5:$AN$65,$D42,'C0. KPIs'!$AG$5:$AG$65,"&lt;&gt;N/A")),"")</f>
        <v>0</v>
      </c>
      <c r="U42" s="9" cm="1">
        <f t="array" aca="1" ref="U42" ca="1">IFERROR(_xlfn.IFS($B42="Domain",SUMIFS(INDIRECT($AN42),INDIRECT($AP42),$D42,INDIRECT($AO42),U$8,INDIRECT($AN42),"&lt;&gt;N/A"),TRUE,SUMIFS(INDIRECT($AN42),INDIRECT($AQ42),$D42,INDIRECT($AO42),U$8,INDIRECT($AN42),"&lt;&gt;N/A")),"")</f>
        <v>0</v>
      </c>
      <c r="V42" s="9" cm="1">
        <f t="array" aca="1" ref="V42" ca="1">IFERROR(_xlfn.IFS($B42="Domain",SUMIFS(INDIRECT($AN42),INDIRECT($AP42),$D42,INDIRECT($AO42),V$8,INDIRECT($AN42),"&lt;&gt;N/A"),TRUE,SUMIFS(INDIRECT($AN42),INDIRECT($AQ42),$D42,INDIRECT($AO42),V$8,INDIRECT($AN42),"&lt;&gt;N/A")),"")</f>
        <v>0</v>
      </c>
      <c r="W42" s="9" cm="1">
        <f t="array" aca="1" ref="W42" ca="1">IFERROR(_xlfn.IFS($B42="Domain",SUMIFS(INDIRECT($AN42),INDIRECT($AP42),$D42,INDIRECT($AO42),W$8,INDIRECT($AN42),"&lt;&gt;N/A"),TRUE,SUMIFS(INDIRECT($AN42),INDIRECT($AQ42),$D42,INDIRECT($AO42),W$8,INDIRECT($AN42),"&lt;&gt;N/A")),"")</f>
        <v>0</v>
      </c>
      <c r="X42" s="9">
        <f t="shared" ca="1" si="2"/>
        <v>0</v>
      </c>
      <c r="Y42" s="9" cm="1">
        <f t="array" ref="Y42">IFERROR(_xlfn.IFS(E42=0,0,$B42="Domain",AVERAGEIFS('C0. KPIs'!$AG$5:$AG$65,'C0. KPIs'!$AM$5:$AM$65,$D42,'C0. KPIs'!$AG$5:$AG$65,"&lt;&gt;N/A"),TRUE,AVERAGEIFS('C0. KPIs'!$AG$5:$AG$65,'C0. KPIs'!$AN$5:$AN$65,$D42,'C0. KPIs'!$AG$5:$AG$65,"&lt;&gt;N/A")),"")</f>
        <v>0</v>
      </c>
      <c r="Z42" s="9" cm="1">
        <f t="array" aca="1" ref="Z42" ca="1">IFERROR(_xlfn.IFS(F42=0,0,$B42="Domain",AVERAGEIFS(INDIRECT($AN42),INDIRECT($AP42),$D42,INDIRECT($AO42),Z$8,INDIRECT($AN42),"&lt;&gt;N/A"),TRUE,AVERAGEIFS(INDIRECT($AN42),INDIRECT($AQ42),$D42,INDIRECT($AO42),Z$8,INDIRECT($AN42),"&lt;&gt;N/A")),"")</f>
        <v>0</v>
      </c>
      <c r="AA42" s="9" cm="1">
        <f t="array" aca="1" ref="AA42" ca="1">IFERROR(_xlfn.IFS(G42=0,0,$B42="Domain",AVERAGEIFS(INDIRECT($AN42),INDIRECT($AP42),$D42,INDIRECT($AO42),AA$8,INDIRECT($AN42),"&lt;&gt;N/A"),TRUE,AVERAGEIFS(INDIRECT($AN42),INDIRECT($AQ42),$D42,INDIRECT($AO42),AA$8,INDIRECT($AN42),"&lt;&gt;N/A")),"")</f>
        <v>0</v>
      </c>
      <c r="AB42" s="9" cm="1">
        <f t="array" aca="1" ref="AB42" ca="1">IFERROR(_xlfn.IFS(H42=0,0,$B42="Domain",AVERAGEIFS(INDIRECT($AN42),INDIRECT($AP42),$D42,INDIRECT($AO42),AB$8,INDIRECT($AN42),"&lt;&gt;N/A"),TRUE,AVERAGEIFS(INDIRECT($AN42),INDIRECT($AQ42),$D42,INDIRECT($AO42),AB$8,INDIRECT($AN42),"&lt;&gt;N/A")),"")</f>
        <v>0</v>
      </c>
      <c r="AC42" s="9">
        <f t="shared" ca="1" si="6"/>
        <v>0</v>
      </c>
      <c r="AD42" s="9" cm="1">
        <f t="array" ref="AD42">IFERROR(_xlfn.IFS(E42=0,0,TRUE,T42/J42),"")</f>
        <v>0</v>
      </c>
      <c r="AE42" s="9" cm="1">
        <f t="array" aca="1" ref="AE42" ca="1">IFERROR(_xlfn.IFS(F42=0,0,TRUE,U42/K42),"")</f>
        <v>0</v>
      </c>
      <c r="AF42" s="9" cm="1">
        <f t="array" aca="1" ref="AF42" ca="1">IFERROR(_xlfn.IFS(G42=0,0,TRUE,V42/L42),"")</f>
        <v>0</v>
      </c>
      <c r="AG42" s="9" cm="1">
        <f t="array" aca="1" ref="AG42" ca="1">IFERROR(_xlfn.IFS(H42=0,0,TRUE,W42/M42),"")</f>
        <v>0</v>
      </c>
      <c r="AH42" s="9" cm="1">
        <f t="array" aca="1" ref="AH42" ca="1">IFERROR(_xlfn.IFS(I42=0,0,TRUE,X42/N42),"")</f>
        <v>0</v>
      </c>
      <c r="AI42" s="10"/>
      <c r="AJ42" s="10" t="str">
        <f t="shared" si="9"/>
        <v>7. Operational Health</v>
      </c>
      <c r="AK42" s="10" t="str">
        <f>LEFT(INDEX($AK$10:$AK$16,MATCH(B42,$AL$10:$AL$16,0)),2)&amp;COUNTIFS($B$17:B42,B42)&amp;" "&amp;AL42</f>
        <v>7.1 Performance Metrics and Management</v>
      </c>
      <c r="AL42" s="10" t="str">
        <f t="shared" si="7"/>
        <v>Performance Metrics and Management</v>
      </c>
      <c r="AM42" s="10" t="str">
        <f t="shared" si="12"/>
        <v>'C7. Operational Health'!$S$5:$S$11</v>
      </c>
      <c r="AN42" s="10" t="str">
        <f t="shared" si="12"/>
        <v>'C7. Operational Health'!$AB$5:$AB$11</v>
      </c>
      <c r="AO42" s="10" t="str">
        <f t="shared" si="12"/>
        <v>'C7. Operational Health'!$AC$5:$AC$11</v>
      </c>
      <c r="AP42" s="10" t="str">
        <f t="shared" si="12"/>
        <v>'C7. Operational Health'!$AE$5:$AE$11</v>
      </c>
      <c r="AQ42" s="10" t="str">
        <f t="shared" si="12"/>
        <v>'C7. Operational Health'!$AF$5:$AF$11</v>
      </c>
    </row>
    <row r="43" spans="2:43" ht="15" customHeight="1" x14ac:dyDescent="0.25">
      <c r="B43" s="47" t="s">
        <v>386</v>
      </c>
      <c r="C43" s="11" t="str">
        <f t="shared" si="8"/>
        <v>C7. Operational Health</v>
      </c>
      <c r="D43" s="11" t="s">
        <v>230</v>
      </c>
      <c r="E43" s="48" cm="1">
        <f t="array" ref="E43">IFERROR(_xlfn.IFS($B43="Domain",COUNTIFS('C0. KPIs'!$AM$5:$AM$65,$D43,'C0. KPIs'!$AG$5:$AG$65,"&lt;&gt;N/A"),TRUE,COUNTIFS('C0. KPIs'!$AN$5:$AN$65,$D43,'C0. KPIs'!$AG$5:$AG$65,"&lt;&gt;N/A")),0)</f>
        <v>3</v>
      </c>
      <c r="F43" s="48" cm="1">
        <f t="array" aca="1" ref="F43" ca="1">IFERROR(_xlfn.IFS($B43="Domain",COUNTIFS(INDIRECT($AP43),$D43,INDIRECT($AO43),F$8,INDIRECT($AN43),"&lt;&gt;N/A"),TRUE,COUNTIFS(INDIRECT($AQ43),$D43,INDIRECT($AO43),F$8,INDIRECT($AN43),"&lt;&gt;N/A")),"")</f>
        <v>0</v>
      </c>
      <c r="G43" s="48" cm="1">
        <f t="array" aca="1" ref="G43" ca="1">IFERROR(_xlfn.IFS($B43="Domain",COUNTIFS(INDIRECT($AP43),$D43,INDIRECT($AO43),G$8,INDIRECT($AN43),"&lt;&gt;N/A"),TRUE,COUNTIFS(INDIRECT($AQ43),$D43,INDIRECT($AO43),G$8,INDIRECT($AN43),"&lt;&gt;N/A")),"")</f>
        <v>0</v>
      </c>
      <c r="H43" s="48" cm="1">
        <f t="array" aca="1" ref="H43" ca="1">IFERROR(_xlfn.IFS($B43="Domain",COUNTIFS(INDIRECT($AP43),$D43,INDIRECT($AO43),H$8,INDIRECT($AN43),"&lt;&gt;N/A"),TRUE,COUNTIFS(INDIRECT($AQ43),$D43,INDIRECT($AO43),H$8,INDIRECT($AN43),"&lt;&gt;N/A")),"")</f>
        <v>0</v>
      </c>
      <c r="I43" s="48">
        <f t="shared" ca="1" si="3"/>
        <v>3</v>
      </c>
      <c r="J43" s="9" cm="1">
        <f t="array" ref="J43">IFERROR(_xlfn.IFS($B43="Domain",SUMIFS('C0. KPIs'!$M$5:$M$65,'C0. KPIs'!$AM$5:$AM$65,$D43,'C0. KPIs'!$AG$5:$AG$65,"&lt;&gt;N/A"),TRUE,SUMIFS('C0. KPIs'!$M$5:$M$65,'C0. KPIs'!$AN$5:$AN$65,$D43,'C0. KPIs'!$AG$5:$AG$65,"&lt;&gt;N/A")),"")</f>
        <v>1.2</v>
      </c>
      <c r="K43" s="9" cm="1">
        <f t="array" aca="1" ref="K43" ca="1">IFERROR(_xlfn.IFS($B43="Domain",SUMIFS(INDIRECT($AM43),INDIRECT($AP43),$D43,INDIRECT($AO43),K$8,INDIRECT($AN43),"&lt;&gt;N/A"),TRUE,SUMIFS(INDIRECT($AM43),INDIRECT($AQ43),$D43,INDIRECT($AO43),K$8,INDIRECT($AN43),"&lt;&gt;N/A")),"")</f>
        <v>0</v>
      </c>
      <c r="L43" s="9" cm="1">
        <f t="array" aca="1" ref="L43" ca="1">IFERROR(_xlfn.IFS($B43="Domain",SUMIFS(INDIRECT($AM43),INDIRECT($AP43),$D43,INDIRECT($AO43),L$8,INDIRECT($AN43),"&lt;&gt;N/A"),TRUE,SUMIFS(INDIRECT($AM43),INDIRECT($AQ43),$D43,INDIRECT($AO43),L$8,INDIRECT($AN43),"&lt;&gt;N/A")),"")</f>
        <v>0</v>
      </c>
      <c r="M43" s="9" cm="1">
        <f t="array" aca="1" ref="M43" ca="1">IFERROR(_xlfn.IFS($B43="Domain",SUMIFS(INDIRECT($AM43),INDIRECT($AP43),$D43,INDIRECT($AO43),M$8,INDIRECT($AN43),"&lt;&gt;N/A"),TRUE,SUMIFS(INDIRECT($AM43),INDIRECT($AQ43),$D43,INDIRECT($AO43),M$8,INDIRECT($AN43),"&lt;&gt;N/A")),"")</f>
        <v>0</v>
      </c>
      <c r="N43" s="9">
        <f t="shared" ca="1" si="4"/>
        <v>1.2</v>
      </c>
      <c r="O43" s="9" cm="1">
        <f t="array" ref="O43">IFERROR(_xlfn.IFS(E43=0,0,$B43="Domain",AVERAGEIFS('C0. KPIs'!$M$5:$M$65,'C0. KPIs'!$AM$5:$AM$65,$D43,'C0. KPIs'!$AG$5:$AG$65,"&lt;&gt;N/A"),TRUE,AVERAGEIFS('C0. KPIs'!$M$5:$M$65,'C0. KPIs'!$AN$5:$AN$65,$D43,'C0. KPIs'!$AG$5:$AG$65,"&lt;&gt;N/A")),"")</f>
        <v>0.39999999999999997</v>
      </c>
      <c r="P43" s="9" cm="1">
        <f t="array" aca="1" ref="P43" ca="1">IFERROR(_xlfn.IFS(F43=0,0,$B43="Domain",AVERAGEIFS(INDIRECT($AM43),INDIRECT($AP43),$D43,INDIRECT($AO43),P$8,INDIRECT($AN43),"&lt;&gt;N/A"),TRUE,AVERAGEIFS(INDIRECT($AM43),INDIRECT($AQ43),$D43,INDIRECT($AO43),P$8,INDIRECT($AN43),"&lt;&gt;N/A")),"")</f>
        <v>0</v>
      </c>
      <c r="Q43" s="9" cm="1">
        <f t="array" aca="1" ref="Q43" ca="1">IFERROR(_xlfn.IFS(G43=0,0,$B43="Domain",AVERAGEIFS(INDIRECT($AM43),INDIRECT($AP43),$D43,INDIRECT($AO43),Q$8,INDIRECT($AN43),"&lt;&gt;N/A"),TRUE,AVERAGEIFS(INDIRECT($AM43),INDIRECT($AQ43),$D43,INDIRECT($AO43),Q$8,INDIRECT($AN43),"&lt;&gt;N/A")),"")</f>
        <v>0</v>
      </c>
      <c r="R43" s="9" cm="1">
        <f t="array" aca="1" ref="R43" ca="1">IFERROR(_xlfn.IFS(H43=0,0,$B43="Domain",AVERAGEIFS(INDIRECT($AM43),INDIRECT($AP43),$D43,INDIRECT($AO43),R$8,INDIRECT($AN43),"&lt;&gt;N/A"),TRUE,AVERAGEIFS(INDIRECT($AM43),INDIRECT($AQ43),$D43,INDIRECT($AO43),R$8,INDIRECT($AN43),"&lt;&gt;N/A")),"")</f>
        <v>0</v>
      </c>
      <c r="S43" s="9">
        <f t="shared" ca="1" si="5"/>
        <v>0.39999999999999997</v>
      </c>
      <c r="T43" s="9" cm="1">
        <f t="array" ref="T43">IFERROR(_xlfn.IFS($B43="Domain",SUMIFS('C0. KPIs'!$AG$5:$AG$65,'C0. KPIs'!$AM$5:$AM$65,$D43,'C0. KPIs'!$AG$5:$AG$65,"&lt;&gt;N/A"),TRUE,SUMIFS('C0. KPIs'!$AG$5:$AG$65,'C0. KPIs'!$AN$5:$AN$65,$D43,'C0. KPIs'!$AG$5:$AG$65,"&lt;&gt;N/A")),"")</f>
        <v>0</v>
      </c>
      <c r="U43" s="9" cm="1">
        <f t="array" aca="1" ref="U43" ca="1">IFERROR(_xlfn.IFS($B43="Domain",SUMIFS(INDIRECT($AN43),INDIRECT($AP43),$D43,INDIRECT($AO43),U$8,INDIRECT($AN43),"&lt;&gt;N/A"),TRUE,SUMIFS(INDIRECT($AN43),INDIRECT($AQ43),$D43,INDIRECT($AO43),U$8,INDIRECT($AN43),"&lt;&gt;N/A")),"")</f>
        <v>0</v>
      </c>
      <c r="V43" s="9" cm="1">
        <f t="array" aca="1" ref="V43" ca="1">IFERROR(_xlfn.IFS($B43="Domain",SUMIFS(INDIRECT($AN43),INDIRECT($AP43),$D43,INDIRECT($AO43),V$8,INDIRECT($AN43),"&lt;&gt;N/A"),TRUE,SUMIFS(INDIRECT($AN43),INDIRECT($AQ43),$D43,INDIRECT($AO43),V$8,INDIRECT($AN43),"&lt;&gt;N/A")),"")</f>
        <v>0</v>
      </c>
      <c r="W43" s="9" cm="1">
        <f t="array" aca="1" ref="W43" ca="1">IFERROR(_xlfn.IFS($B43="Domain",SUMIFS(INDIRECT($AN43),INDIRECT($AP43),$D43,INDIRECT($AO43),W$8,INDIRECT($AN43),"&lt;&gt;N/A"),TRUE,SUMIFS(INDIRECT($AN43),INDIRECT($AQ43),$D43,INDIRECT($AO43),W$8,INDIRECT($AN43),"&lt;&gt;N/A")),"")</f>
        <v>0</v>
      </c>
      <c r="X43" s="9">
        <f t="shared" ca="1" si="2"/>
        <v>0</v>
      </c>
      <c r="Y43" s="9" cm="1">
        <f t="array" ref="Y43">IFERROR(_xlfn.IFS(E43=0,0,$B43="Domain",AVERAGEIFS('C0. KPIs'!$AG$5:$AG$65,'C0. KPIs'!$AM$5:$AM$65,$D43,'C0. KPIs'!$AG$5:$AG$65,"&lt;&gt;N/A"),TRUE,AVERAGEIFS('C0. KPIs'!$AG$5:$AG$65,'C0. KPIs'!$AN$5:$AN$65,$D43,'C0. KPIs'!$AG$5:$AG$65,"&lt;&gt;N/A")),"")</f>
        <v>0</v>
      </c>
      <c r="Z43" s="9" cm="1">
        <f t="array" aca="1" ref="Z43" ca="1">IFERROR(_xlfn.IFS(F43=0,0,$B43="Domain",AVERAGEIFS(INDIRECT($AN43),INDIRECT($AP43),$D43,INDIRECT($AO43),Z$8,INDIRECT($AN43),"&lt;&gt;N/A"),TRUE,AVERAGEIFS(INDIRECT($AN43),INDIRECT($AQ43),$D43,INDIRECT($AO43),Z$8,INDIRECT($AN43),"&lt;&gt;N/A")),"")</f>
        <v>0</v>
      </c>
      <c r="AA43" s="9" cm="1">
        <f t="array" aca="1" ref="AA43" ca="1">IFERROR(_xlfn.IFS(G43=0,0,$B43="Domain",AVERAGEIFS(INDIRECT($AN43),INDIRECT($AP43),$D43,INDIRECT($AO43),AA$8,INDIRECT($AN43),"&lt;&gt;N/A"),TRUE,AVERAGEIFS(INDIRECT($AN43),INDIRECT($AQ43),$D43,INDIRECT($AO43),AA$8,INDIRECT($AN43),"&lt;&gt;N/A")),"")</f>
        <v>0</v>
      </c>
      <c r="AB43" s="9" cm="1">
        <f t="array" aca="1" ref="AB43" ca="1">IFERROR(_xlfn.IFS(H43=0,0,$B43="Domain",AVERAGEIFS(INDIRECT($AN43),INDIRECT($AP43),$D43,INDIRECT($AO43),AB$8,INDIRECT($AN43),"&lt;&gt;N/A"),TRUE,AVERAGEIFS(INDIRECT($AN43),INDIRECT($AQ43),$D43,INDIRECT($AO43),AB$8,INDIRECT($AN43),"&lt;&gt;N/A")),"")</f>
        <v>0</v>
      </c>
      <c r="AC43" s="9">
        <f t="shared" ca="1" si="6"/>
        <v>0</v>
      </c>
      <c r="AD43" s="9" cm="1">
        <f t="array" ref="AD43">IFERROR(_xlfn.IFS(E43=0,0,TRUE,T43/J43),"")</f>
        <v>0</v>
      </c>
      <c r="AE43" s="9" cm="1">
        <f t="array" aca="1" ref="AE43" ca="1">IFERROR(_xlfn.IFS(F43=0,0,TRUE,U43/K43),"")</f>
        <v>0</v>
      </c>
      <c r="AF43" s="9" cm="1">
        <f t="array" aca="1" ref="AF43" ca="1">IFERROR(_xlfn.IFS(G43=0,0,TRUE,V43/L43),"")</f>
        <v>0</v>
      </c>
      <c r="AG43" s="9" cm="1">
        <f t="array" aca="1" ref="AG43" ca="1">IFERROR(_xlfn.IFS(H43=0,0,TRUE,W43/M43),"")</f>
        <v>0</v>
      </c>
      <c r="AH43" s="9" cm="1">
        <f t="array" aca="1" ref="AH43" ca="1">IFERROR(_xlfn.IFS(I43=0,0,TRUE,X43/N43),"")</f>
        <v>0</v>
      </c>
      <c r="AI43" s="10"/>
      <c r="AJ43" s="10" t="str">
        <f t="shared" si="9"/>
        <v>7. Operational Health</v>
      </c>
      <c r="AK43" s="10" t="str">
        <f>LEFT(INDEX($AK$10:$AK$16,MATCH(B43,$AL$10:$AL$16,0)),2)&amp;COUNTIFS($B$17:B43,B43)&amp;" "&amp;AL43</f>
        <v>7.2 Process Efficiency Management and Critical Product Workflows</v>
      </c>
      <c r="AL43" s="10" t="str">
        <f t="shared" si="7"/>
        <v>Process Efficiency Management and Critical Product Workflows</v>
      </c>
      <c r="AM43" s="10" t="str">
        <f t="shared" si="12"/>
        <v>'C7. Operational Health'!$S$5:$S$11</v>
      </c>
      <c r="AN43" s="10" t="str">
        <f t="shared" si="12"/>
        <v>'C7. Operational Health'!$AB$5:$AB$11</v>
      </c>
      <c r="AO43" s="10" t="str">
        <f t="shared" si="12"/>
        <v>'C7. Operational Health'!$AC$5:$AC$11</v>
      </c>
      <c r="AP43" s="10" t="str">
        <f t="shared" si="12"/>
        <v>'C7. Operational Health'!$AE$5:$AE$11</v>
      </c>
      <c r="AQ43" s="10" t="str">
        <f t="shared" si="12"/>
        <v>'C7. Operational Health'!$AF$5:$AF$11</v>
      </c>
    </row>
  </sheetData>
  <sheetProtection algorithmName="SHA-1" hashValue="ADmIpIK1SckdKHfhB8vFZqaFCUg=" saltValue="BWOpMnEAInfMCmBNTom6NA==" spinCount="100000" sheet="1" formatColumns="0" autoFilter="0" pivotTables="0"/>
  <mergeCells count="6">
    <mergeCell ref="AD7:AH7"/>
    <mergeCell ref="Y7:AC7"/>
    <mergeCell ref="J7:N7"/>
    <mergeCell ref="O7:S7"/>
    <mergeCell ref="E7:I7"/>
    <mergeCell ref="T7:X7"/>
  </mergeCells>
  <conditionalFormatting sqref="E9:AH43">
    <cfRule type="cellIs" dxfId="0" priority="1" operator="equal">
      <formula>""</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12492-58DD-48A5-AB52-A0E46C272361}">
  <sheetPr>
    <tabColor rgb="FFFFC000"/>
  </sheetPr>
  <dimension ref="A1:W80"/>
  <sheetViews>
    <sheetView showGridLines="0" zoomScale="60" zoomScaleNormal="60" workbookViewId="0">
      <selection activeCell="V14" sqref="V14"/>
    </sheetView>
  </sheetViews>
  <sheetFormatPr defaultColWidth="8.85546875" defaultRowHeight="15" customHeight="1" x14ac:dyDescent="0.25"/>
  <cols>
    <col min="1" max="1" width="3.85546875" style="74" customWidth="1"/>
    <col min="2" max="4" width="8.85546875" style="73" customWidth="1"/>
    <col min="5" max="5" width="8.85546875" style="74"/>
    <col min="6" max="6" width="18.28515625" style="74" customWidth="1"/>
    <col min="7" max="7" width="9.42578125" style="74" customWidth="1"/>
    <col min="8" max="10" width="8.85546875" style="74"/>
    <col min="11" max="11" width="3.85546875" style="74" customWidth="1"/>
    <col min="12" max="17" width="8.85546875" style="74"/>
    <col min="18" max="18" width="11.42578125" style="74" customWidth="1"/>
    <col min="19" max="19" width="3.7109375" style="74" customWidth="1"/>
    <col min="20" max="20" width="77.7109375" style="74" customWidth="1"/>
    <col min="21" max="21" width="36.42578125" style="74" customWidth="1"/>
    <col min="22" max="22" width="36.42578125" style="74" bestFit="1" customWidth="1"/>
    <col min="23" max="23" width="27" style="74" customWidth="1"/>
    <col min="24" max="16384" width="8.85546875" style="74"/>
  </cols>
  <sheetData>
    <row r="1" spans="1:23" ht="71.25" customHeight="1" x14ac:dyDescent="0.25">
      <c r="A1" s="300" t="s">
        <v>0</v>
      </c>
      <c r="B1" s="301"/>
      <c r="C1" s="301"/>
      <c r="D1" s="301"/>
      <c r="E1" s="301"/>
      <c r="F1" s="301"/>
      <c r="G1" s="301"/>
      <c r="H1" s="301"/>
      <c r="I1" s="301"/>
      <c r="J1" s="301"/>
      <c r="K1" s="301"/>
      <c r="L1" s="301"/>
      <c r="M1" s="301"/>
      <c r="N1" s="301"/>
      <c r="O1" s="301"/>
      <c r="P1" s="301"/>
      <c r="Q1" s="301"/>
      <c r="R1" s="301"/>
      <c r="S1" s="301"/>
      <c r="T1" s="301"/>
      <c r="U1" s="301"/>
      <c r="V1" s="301"/>
      <c r="W1" s="301"/>
    </row>
    <row r="2" spans="1:23" ht="20.25" customHeight="1" x14ac:dyDescent="0.25">
      <c r="A2" s="302" t="s">
        <v>1</v>
      </c>
      <c r="B2" s="302"/>
      <c r="C2" s="302"/>
      <c r="D2" s="302"/>
      <c r="E2" s="302"/>
      <c r="F2" s="302"/>
      <c r="G2" s="302"/>
      <c r="H2" s="302"/>
      <c r="I2" s="302"/>
      <c r="J2" s="302"/>
      <c r="K2" s="302"/>
      <c r="L2" s="302"/>
      <c r="M2" s="302"/>
      <c r="N2" s="302"/>
      <c r="O2" s="302"/>
      <c r="P2" s="302"/>
      <c r="Q2" s="302"/>
      <c r="R2" s="302"/>
      <c r="S2" s="302"/>
      <c r="T2" s="302"/>
      <c r="U2" s="302"/>
      <c r="V2" s="302"/>
      <c r="W2" s="302"/>
    </row>
    <row r="3" spans="1:23" ht="20.25" customHeight="1" x14ac:dyDescent="0.25">
      <c r="A3" s="303"/>
      <c r="B3" s="303"/>
      <c r="C3" s="303"/>
      <c r="D3" s="303"/>
      <c r="E3" s="303"/>
      <c r="F3" s="303"/>
      <c r="G3" s="303"/>
      <c r="H3" s="303"/>
      <c r="I3" s="303"/>
      <c r="J3" s="303"/>
      <c r="K3" s="303"/>
      <c r="L3" s="303"/>
      <c r="M3" s="303"/>
      <c r="N3" s="303"/>
      <c r="O3" s="303"/>
      <c r="P3" s="303"/>
      <c r="Q3" s="303"/>
      <c r="R3" s="303"/>
      <c r="S3" s="303"/>
      <c r="T3" s="303"/>
      <c r="U3" s="303"/>
      <c r="V3" s="303"/>
      <c r="W3" s="303"/>
    </row>
    <row r="4" spans="1:23" ht="41.25" customHeight="1" x14ac:dyDescent="0.25">
      <c r="A4" s="305" t="s">
        <v>2</v>
      </c>
      <c r="B4" s="305"/>
      <c r="C4" s="305"/>
      <c r="D4" s="305"/>
      <c r="E4" s="305"/>
      <c r="F4" s="305"/>
      <c r="G4" s="305"/>
      <c r="H4" s="305"/>
      <c r="I4" s="305"/>
      <c r="J4" s="305"/>
      <c r="K4" s="305"/>
      <c r="L4" s="305"/>
      <c r="M4" s="305"/>
      <c r="N4" s="305"/>
      <c r="O4" s="305"/>
      <c r="P4" s="305"/>
      <c r="Q4" s="305"/>
      <c r="R4" s="306"/>
      <c r="T4" s="309" t="s">
        <v>3</v>
      </c>
      <c r="U4" s="310"/>
      <c r="V4" s="311"/>
    </row>
    <row r="5" spans="1:23" ht="41.25" customHeight="1" x14ac:dyDescent="0.25">
      <c r="B5" s="307"/>
      <c r="C5" s="307"/>
      <c r="D5" s="307"/>
      <c r="E5" s="307"/>
      <c r="F5" s="307"/>
      <c r="G5" s="73"/>
      <c r="H5" s="73"/>
      <c r="I5" s="73"/>
      <c r="T5" s="158" t="s">
        <v>4</v>
      </c>
      <c r="U5" s="158" t="s">
        <v>5</v>
      </c>
      <c r="V5" s="158" t="s">
        <v>6</v>
      </c>
    </row>
    <row r="6" spans="1:23" ht="16.350000000000001" customHeight="1" x14ac:dyDescent="0.25">
      <c r="B6" s="308" t="s">
        <v>7</v>
      </c>
      <c r="C6" s="308"/>
      <c r="D6" s="308"/>
      <c r="E6" s="308"/>
      <c r="F6" s="308"/>
      <c r="G6" s="155"/>
      <c r="H6" s="73"/>
      <c r="I6" s="73"/>
      <c r="T6" s="78" t="s">
        <v>8</v>
      </c>
      <c r="U6" s="78" t="s">
        <v>9</v>
      </c>
      <c r="V6" s="78" t="s">
        <v>9</v>
      </c>
    </row>
    <row r="7" spans="1:23" ht="18" x14ac:dyDescent="0.25">
      <c r="A7" s="150"/>
      <c r="B7" s="307"/>
      <c r="C7" s="307"/>
      <c r="D7" s="307"/>
      <c r="E7" s="307"/>
      <c r="F7" s="307"/>
      <c r="G7" s="151"/>
      <c r="H7" s="73"/>
      <c r="I7" s="73"/>
      <c r="T7" s="78" t="s">
        <v>10</v>
      </c>
      <c r="U7" s="156" t="s">
        <v>11</v>
      </c>
      <c r="V7" s="78" t="s">
        <v>12</v>
      </c>
    </row>
    <row r="8" spans="1:23" ht="16.350000000000001" customHeight="1" x14ac:dyDescent="0.25">
      <c r="B8" s="80"/>
      <c r="G8" s="73"/>
      <c r="H8" s="73"/>
      <c r="I8" s="73"/>
      <c r="T8" s="78" t="s">
        <v>13</v>
      </c>
      <c r="U8" s="78" t="s">
        <v>14</v>
      </c>
      <c r="V8" s="78" t="s">
        <v>15</v>
      </c>
    </row>
    <row r="9" spans="1:23" ht="16.350000000000001" customHeight="1" x14ac:dyDescent="0.25">
      <c r="B9" s="80"/>
      <c r="G9" s="73"/>
      <c r="H9" s="73"/>
      <c r="I9" s="73"/>
      <c r="T9" s="78" t="s">
        <v>16</v>
      </c>
      <c r="U9" s="78" t="s">
        <v>17</v>
      </c>
      <c r="V9" s="78" t="s">
        <v>18</v>
      </c>
    </row>
    <row r="10" spans="1:23" ht="16.350000000000001" customHeight="1" x14ac:dyDescent="0.25">
      <c r="B10" s="80"/>
      <c r="G10" s="73"/>
      <c r="H10" s="73"/>
      <c r="I10" s="73"/>
      <c r="T10" s="78" t="s">
        <v>19</v>
      </c>
      <c r="U10" s="78" t="s">
        <v>20</v>
      </c>
      <c r="V10" s="78" t="s">
        <v>21</v>
      </c>
    </row>
    <row r="11" spans="1:23" ht="16.350000000000001" customHeight="1" x14ac:dyDescent="0.25">
      <c r="G11" s="73"/>
      <c r="H11" s="73"/>
      <c r="I11" s="73"/>
    </row>
    <row r="12" spans="1:23" ht="18" hidden="1" x14ac:dyDescent="0.25">
      <c r="G12" s="73"/>
      <c r="H12" s="73"/>
      <c r="I12" s="73"/>
      <c r="T12" s="153" t="s">
        <v>22</v>
      </c>
      <c r="U12" s="154" t="s">
        <v>23</v>
      </c>
    </row>
    <row r="13" spans="1:23" ht="18" x14ac:dyDescent="0.25">
      <c r="G13" s="73"/>
      <c r="H13" s="73"/>
      <c r="I13" s="73"/>
      <c r="T13" s="304" t="s">
        <v>24</v>
      </c>
      <c r="U13" s="304"/>
    </row>
    <row r="14" spans="1:23" ht="36" x14ac:dyDescent="0.25">
      <c r="G14" s="73"/>
      <c r="H14" s="73"/>
      <c r="I14" s="73"/>
      <c r="T14" s="148" t="s">
        <v>25</v>
      </c>
      <c r="U14" s="148" t="s">
        <v>4</v>
      </c>
      <c r="V14" s="148" t="s">
        <v>5</v>
      </c>
      <c r="W14" s="148" t="s">
        <v>6</v>
      </c>
    </row>
    <row r="15" spans="1:23" ht="18" x14ac:dyDescent="0.25">
      <c r="G15" s="73"/>
      <c r="H15" s="73"/>
      <c r="I15" s="73"/>
      <c r="T15" s="79" t="s">
        <v>26</v>
      </c>
      <c r="U15" s="268">
        <v>0</v>
      </c>
      <c r="V15" s="77" t="str" cm="1">
        <f t="array" ref="V15">_xlfn.IFS(T15="","",OR(U15=0,U15=""),"Unassessed",U15&lt;1.75,"Less than Acceptable",U15&lt;2,"Capable",U15&lt;2.5,"Mature",TRUE,"Outperforming")</f>
        <v>Unassessed</v>
      </c>
      <c r="W15" s="77" t="str" cm="1">
        <f t="array" ref="W15">_xlfn.IFS(T15="","",OR(U15=0,U15=""),"Unassessed",U15&lt;1.75,"No Badge Awarded",U15&lt;2,"Silver",U15&lt;2.5,"Gold",TRUE,"Diamond")</f>
        <v>Unassessed</v>
      </c>
    </row>
    <row r="16" spans="1:23" ht="18" x14ac:dyDescent="0.25">
      <c r="G16" s="73"/>
      <c r="H16" s="73"/>
      <c r="I16" s="73"/>
      <c r="T16" s="79" t="s">
        <v>27</v>
      </c>
      <c r="U16" s="268">
        <v>0</v>
      </c>
      <c r="V16" s="77" t="str" cm="1">
        <f t="array" ref="V16">_xlfn.IFS(T16="","",OR(U16=0,U16=""),"Unassessed",U16&lt;1.75,"Less than Acceptable",U16&lt;2,"Capable",U16&lt;2.5,"Mature",TRUE,"Outperforming")</f>
        <v>Unassessed</v>
      </c>
      <c r="W16" s="77" t="str" cm="1">
        <f t="array" ref="W16">_xlfn.IFS(T16="","",OR(U16=0,U16=""),"Unassessed",U16&lt;1.75,"No Badge Awarded",U16&lt;2,"Silver",U16&lt;2.5,"Gold",TRUE,"Diamond")</f>
        <v>Unassessed</v>
      </c>
    </row>
    <row r="17" spans="7:23" ht="18" x14ac:dyDescent="0.25">
      <c r="G17" s="73"/>
      <c r="H17" s="73"/>
      <c r="I17" s="73"/>
      <c r="T17" s="79" t="s">
        <v>28</v>
      </c>
      <c r="U17" s="268">
        <v>0</v>
      </c>
      <c r="V17" s="77" t="str" cm="1">
        <f t="array" ref="V17">_xlfn.IFS(T17="","",OR(U17=0,U17=""),"Unassessed",U17&lt;1.75,"Less than Acceptable",U17&lt;2,"Capable",U17&lt;2.5,"Mature",TRUE,"Outperforming")</f>
        <v>Unassessed</v>
      </c>
      <c r="W17" s="77" t="str" cm="1">
        <f t="array" ref="W17">_xlfn.IFS(T17="","",OR(U17=0,U17=""),"Unassessed",U17&lt;1.75,"No Badge Awarded",U17&lt;2,"Silver",U17&lt;2.5,"Gold",TRUE,"Diamond")</f>
        <v>Unassessed</v>
      </c>
    </row>
    <row r="18" spans="7:23" ht="18" x14ac:dyDescent="0.25">
      <c r="G18" s="73"/>
      <c r="H18" s="73"/>
      <c r="I18" s="73"/>
      <c r="T18" s="79" t="s">
        <v>29</v>
      </c>
      <c r="U18" s="268">
        <v>0</v>
      </c>
      <c r="V18" s="77" t="str" cm="1">
        <f t="array" ref="V18">_xlfn.IFS(T18="","",OR(U18=0,U18=""),"Unassessed",U18&lt;1.75,"Less than Acceptable",U18&lt;2,"Capable",U18&lt;2.5,"Mature",TRUE,"Outperforming")</f>
        <v>Unassessed</v>
      </c>
      <c r="W18" s="77" t="str" cm="1">
        <f t="array" ref="W18">_xlfn.IFS(T18="","",OR(U18=0,U18=""),"Unassessed",U18&lt;1.75,"No Badge Awarded",U18&lt;2,"Silver",U18&lt;2.5,"Gold",TRUE,"Diamond")</f>
        <v>Unassessed</v>
      </c>
    </row>
    <row r="19" spans="7:23" ht="18" x14ac:dyDescent="0.25">
      <c r="G19" s="73"/>
      <c r="H19" s="73"/>
      <c r="I19" s="73"/>
      <c r="T19" s="79" t="s">
        <v>30</v>
      </c>
      <c r="U19" s="268">
        <v>0</v>
      </c>
      <c r="V19" s="77" t="str" cm="1">
        <f t="array" ref="V19">_xlfn.IFS(T19="","",OR(U19=0,U19=""),"Unassessed",U19&lt;1.75,"Less than Acceptable",U19&lt;2,"Capable",U19&lt;2.5,"Mature",TRUE,"Outperforming")</f>
        <v>Unassessed</v>
      </c>
      <c r="W19" s="77" t="str" cm="1">
        <f t="array" ref="W19">_xlfn.IFS(T19="","",OR(U19=0,U19=""),"Unassessed",U19&lt;1.75,"No Badge Awarded",U19&lt;2,"Silver",U19&lt;2.5,"Gold",TRUE,"Diamond")</f>
        <v>Unassessed</v>
      </c>
    </row>
    <row r="20" spans="7:23" ht="18" x14ac:dyDescent="0.25">
      <c r="G20" s="73"/>
      <c r="H20" s="73"/>
      <c r="I20" s="73"/>
      <c r="T20" s="79" t="s">
        <v>31</v>
      </c>
      <c r="U20" s="268">
        <v>0</v>
      </c>
      <c r="V20" s="77" t="str" cm="1">
        <f t="array" ref="V20">_xlfn.IFS(T20="","",OR(U20=0,U20=""),"Unassessed",U20&lt;1.75,"Less than Acceptable",U20&lt;2,"Capable",U20&lt;2.5,"Mature",TRUE,"Outperforming")</f>
        <v>Unassessed</v>
      </c>
      <c r="W20" s="77" t="str" cm="1">
        <f t="array" ref="W20">_xlfn.IFS(T20="","",OR(U20=0,U20=""),"Unassessed",U20&lt;1.75,"No Badge Awarded",U20&lt;2,"Silver",U20&lt;2.5,"Gold",TRUE,"Diamond")</f>
        <v>Unassessed</v>
      </c>
    </row>
    <row r="21" spans="7:23" ht="18" x14ac:dyDescent="0.25">
      <c r="G21" s="73"/>
      <c r="H21" s="73"/>
      <c r="I21" s="73"/>
      <c r="T21" s="79" t="s">
        <v>32</v>
      </c>
      <c r="U21" s="268">
        <v>0</v>
      </c>
      <c r="V21" s="77" t="str" cm="1">
        <f t="array" ref="V21">_xlfn.IFS(T21="","",OR(U21=0,U21=""),"Unassessed",U21&lt;1.75,"Less than Acceptable",U21&lt;2,"Capable",U21&lt;2.5,"Mature",TRUE,"Outperforming")</f>
        <v>Unassessed</v>
      </c>
      <c r="W21" s="77" t="str" cm="1">
        <f t="array" ref="W21">_xlfn.IFS(T21="","",OR(U21=0,U21=""),"Unassessed",U21&lt;1.75,"No Badge Awarded",U21&lt;2,"Silver",U21&lt;2.5,"Gold",TRUE,"Diamond")</f>
        <v>Unassessed</v>
      </c>
    </row>
    <row r="22" spans="7:23" ht="18" x14ac:dyDescent="0.25">
      <c r="G22" s="73"/>
      <c r="H22" s="73"/>
      <c r="I22" s="73"/>
      <c r="T22" s="79" t="s">
        <v>33</v>
      </c>
      <c r="U22" s="268">
        <v>0</v>
      </c>
      <c r="V22" s="77" t="str" cm="1">
        <f t="array" ref="V22">_xlfn.IFS(T22="","",OR(U22=0,U22=""),"Unassessed",U22&lt;1.75,"Less than Acceptable",U22&lt;2,"Capable",U22&lt;2.5,"Mature",TRUE,"Outperforming")</f>
        <v>Unassessed</v>
      </c>
      <c r="W22" s="77" t="str" cm="1">
        <f t="array" ref="W22">_xlfn.IFS(T22="","",OR(U22=0,U22=""),"Unassessed",U22&lt;1.75,"No Badge Awarded",U22&lt;2,"Silver",U22&lt;2.5,"Gold",TRUE,"Diamond")</f>
        <v>Unassessed</v>
      </c>
    </row>
    <row r="23" spans="7:23" ht="18" x14ac:dyDescent="0.25">
      <c r="G23" s="73"/>
      <c r="H23" s="73"/>
      <c r="I23" s="73"/>
      <c r="T23"/>
      <c r="U23"/>
      <c r="V23" s="77" t="str" cm="1">
        <f t="array" ref="V23">_xlfn.IFS(T23="","",OR(U23=0,U23=""),"Unassessed",U23&lt;1.75,"Less than Acceptable",U23&lt;2,"Capable",U23&lt;2.5,"Mature",TRUE,"Outperforming")</f>
        <v/>
      </c>
      <c r="W23" s="77" t="str" cm="1">
        <f t="array" ref="W23">_xlfn.IFS(T23="","",OR(U23=0,U23=""),"Unassessed",U23&lt;1.75,"No Badge Awarded",U23&lt;2,"Silver",U23&lt;2.5,"Gold",TRUE,"Diamond")</f>
        <v/>
      </c>
    </row>
    <row r="24" spans="7:23" ht="18" x14ac:dyDescent="0.25">
      <c r="G24" s="73"/>
      <c r="H24" s="73"/>
      <c r="I24" s="73"/>
      <c r="T24"/>
      <c r="U24"/>
      <c r="V24" s="81" t="str" cm="1">
        <f t="array" ref="V24">_xlfn.IFS(T24="","",OR(U24=0,U24=""),"Unassessed",U24&lt;1.75,"Less than Acceptable",U24&lt;2,"Capable",U24&lt;2.5,"Mature",TRUE,"Outperforming")</f>
        <v/>
      </c>
      <c r="W24" s="82" t="str" cm="1">
        <f t="array" ref="W24">_xlfn.IFS(T24="","",OR(U24=0,U24=""),"Unassessed",U24&lt;1.75,"No Badge Awarded",U24&lt;2,"Silver",U24&lt;2.5,"Gold",TRUE,"Diamond")</f>
        <v/>
      </c>
    </row>
    <row r="25" spans="7:23" ht="18" x14ac:dyDescent="0.25">
      <c r="G25" s="73"/>
      <c r="H25" s="73"/>
      <c r="I25" s="73"/>
      <c r="T25"/>
      <c r="U25"/>
      <c r="V25" s="83" t="str" cm="1">
        <f t="array" ref="V25">_xlfn.IFS(T25="","",OR(U25=0,U25=""),"Unassessed",U25&lt;1.75,"Less than Acceptable",U25&lt;2,"Capable",U25&lt;2.5,"Mature",TRUE,"Outperforming")</f>
        <v/>
      </c>
      <c r="W25" s="84" t="str" cm="1">
        <f t="array" ref="W25">_xlfn.IFS(T25="","",OR(U25=0,U25=""),"Unassessed",U25&lt;1.75,"No Badge Awarded",U25&lt;2,"Silver",U25&lt;2.5,"Gold",TRUE,"Diamond")</f>
        <v/>
      </c>
    </row>
    <row r="26" spans="7:23" ht="18" x14ac:dyDescent="0.25">
      <c r="G26" s="73"/>
      <c r="H26" s="73"/>
      <c r="I26" s="73"/>
      <c r="T26"/>
      <c r="U26"/>
      <c r="V26" s="83" t="str" cm="1">
        <f t="array" ref="V26">_xlfn.IFS(T26="","",OR(U26=0,U26=""),"Unassessed",U26&lt;1.75,"Less than Acceptable",U26&lt;2,"Capable",U26&lt;2.5,"Mature",TRUE,"Outperforming")</f>
        <v/>
      </c>
      <c r="W26" s="84" t="str" cm="1">
        <f t="array" ref="W26">_xlfn.IFS(T26="","",OR(U26=0,U26=""),"Unassessed",U26&lt;1.75,"No Badge Awarded",U26&lt;2,"Silver",U26&lt;2.5,"Gold",TRUE,"Diamond")</f>
        <v/>
      </c>
    </row>
    <row r="27" spans="7:23" ht="18" x14ac:dyDescent="0.25">
      <c r="G27" s="73"/>
      <c r="H27" s="73"/>
      <c r="I27" s="73"/>
      <c r="T27"/>
      <c r="U27"/>
      <c r="V27" s="83" t="str" cm="1">
        <f t="array" ref="V27">_xlfn.IFS(T27="","",OR(U27=0,U27=""),"Unassessed",U27&lt;1.75,"Less than Acceptable",U27&lt;2,"Capable",U27&lt;2.5,"Mature",TRUE,"Outperforming")</f>
        <v/>
      </c>
      <c r="W27" s="84" t="str" cm="1">
        <f t="array" ref="W27">_xlfn.IFS(T27="","",OR(U27=0,U27=""),"Unassessed",U27&lt;1.75,"No Badge Awarded",U27&lt;2,"Silver",U27&lt;2.5,"Gold",TRUE,"Diamond")</f>
        <v/>
      </c>
    </row>
    <row r="28" spans="7:23" ht="18" x14ac:dyDescent="0.25">
      <c r="G28" s="73"/>
      <c r="H28" s="73"/>
      <c r="I28" s="73"/>
      <c r="T28"/>
      <c r="U28"/>
      <c r="V28" s="83" t="str" cm="1">
        <f t="array" ref="V28">_xlfn.IFS(T28="","",OR(U28=0,U28=""),"Unassessed",U28&lt;1.75,"Less than Acceptable",U28&lt;2,"Capable",U28&lt;2.5,"Mature",TRUE,"Outperforming")</f>
        <v/>
      </c>
      <c r="W28" s="84" t="str" cm="1">
        <f t="array" ref="W28">_xlfn.IFS(T28="","",OR(U28=0,U28=""),"Unassessed",U28&lt;1.75,"No Badge Awarded",U28&lt;2,"Silver",U28&lt;2.5,"Gold",TRUE,"Diamond")</f>
        <v/>
      </c>
    </row>
    <row r="29" spans="7:23" ht="18" x14ac:dyDescent="0.25">
      <c r="G29" s="73"/>
      <c r="H29" s="73"/>
      <c r="I29" s="73"/>
      <c r="T29"/>
      <c r="U29"/>
      <c r="V29" s="83" t="str" cm="1">
        <f t="array" ref="V29">_xlfn.IFS(T29="","",OR(U29=0,U29=""),"Unassessed",U29&lt;1.75,"Less than Acceptable",U29&lt;2,"Capable",U29&lt;2.5,"Mature",TRUE,"Outperforming")</f>
        <v/>
      </c>
      <c r="W29" s="84" t="str" cm="1">
        <f t="array" ref="W29">_xlfn.IFS(T29="","",OR(U29=0,U29=""),"Unassessed",U29&lt;1.75,"No Badge Awarded",U29&lt;2,"Silver",U29&lt;2.5,"Gold",TRUE,"Diamond")</f>
        <v/>
      </c>
    </row>
    <row r="30" spans="7:23" ht="18" x14ac:dyDescent="0.25">
      <c r="G30" s="73"/>
      <c r="T30"/>
      <c r="U30"/>
      <c r="V30" s="83" t="str" cm="1">
        <f t="array" ref="V30">_xlfn.IFS(T30="","",OR(U30=0,U30=""),"Unassessed",U30&lt;1.75,"Less than Acceptable",U30&lt;2,"Capable",U30&lt;2.5,"Mature",TRUE,"Outperforming")</f>
        <v/>
      </c>
      <c r="W30" s="84" t="str" cm="1">
        <f t="array" ref="W30">_xlfn.IFS(T30="","",OR(U30=0,U30=""),"Unassessed",U30&lt;1.75,"No Badge Awarded",U30&lt;2,"Silver",U30&lt;2.5,"Gold",TRUE,"Diamond")</f>
        <v/>
      </c>
    </row>
    <row r="31" spans="7:23" ht="18" x14ac:dyDescent="0.25">
      <c r="G31" s="73"/>
      <c r="T31"/>
      <c r="U31"/>
      <c r="V31" s="83" t="str" cm="1">
        <f t="array" ref="V31">_xlfn.IFS(T31="","",OR(U31=0,U31=""),"Unassessed",U31&lt;1.75,"Less than Acceptable",U31&lt;2,"Capable",U31&lt;2.5,"Mature",TRUE,"Outperforming")</f>
        <v/>
      </c>
      <c r="W31" s="84" t="str" cm="1">
        <f t="array" ref="W31">_xlfn.IFS(T31="","",OR(U31=0,U31=""),"Unassessed",U31&lt;1.75,"No Badge Awarded",U31&lt;2,"Silver",U31&lt;2.5,"Gold",TRUE,"Diamond")</f>
        <v/>
      </c>
    </row>
    <row r="32" spans="7:23" ht="18" x14ac:dyDescent="0.25">
      <c r="G32" s="73"/>
      <c r="T32"/>
      <c r="U32"/>
      <c r="V32" s="83" t="str" cm="1">
        <f t="array" ref="V32">_xlfn.IFS(T32="","",OR(U32=0,U32=""),"Unassessed",U32&lt;1.75,"Less than Acceptable",U32&lt;2,"Capable",U32&lt;2.5,"Mature",TRUE,"Outperforming")</f>
        <v/>
      </c>
      <c r="W32" s="84" t="str" cm="1">
        <f t="array" ref="W32">_xlfn.IFS(T32="","",OR(U32=0,U32=""),"Unassessed",U32&lt;1.75,"No Badge Awarded",U32&lt;2,"Silver",U32&lt;2.5,"Gold",TRUE,"Diamond")</f>
        <v/>
      </c>
    </row>
    <row r="33" spans="4:23" ht="18" x14ac:dyDescent="0.25">
      <c r="G33" s="73"/>
      <c r="T33"/>
      <c r="U33"/>
      <c r="V33" s="83" t="str" cm="1">
        <f t="array" ref="V33">_xlfn.IFS(T33="","",OR(U33=0,U33=""),"Unassessed",U33&lt;1.75,"Less than Acceptable",U33&lt;2,"Capable",U33&lt;2.5,"Mature",TRUE,"Outperforming")</f>
        <v/>
      </c>
      <c r="W33" s="84" t="str" cm="1">
        <f t="array" ref="W33">_xlfn.IFS(T33="","",OR(U33=0,U33=""),"Unassessed",U33&lt;1.75,"No Badge Awarded",U33&lt;2,"Silver",U33&lt;2.5,"Gold",TRUE,"Diamond")</f>
        <v/>
      </c>
    </row>
    <row r="34" spans="4:23" ht="18" x14ac:dyDescent="0.25">
      <c r="G34" s="73"/>
      <c r="H34" s="73"/>
      <c r="I34" s="73"/>
      <c r="T34"/>
      <c r="U34"/>
      <c r="V34" s="83" t="str" cm="1">
        <f t="array" ref="V34">_xlfn.IFS(T34="","",OR(U34=0,U34=""),"Unassessed",U34&lt;1.75,"Less than Acceptable",U34&lt;2,"Capable",U34&lt;2.5,"Mature",TRUE,"Outperforming")</f>
        <v/>
      </c>
      <c r="W34" s="84" t="str" cm="1">
        <f t="array" ref="W34">_xlfn.IFS(T34="","",OR(U34=0,U34=""),"Unassessed",U34&lt;1.75,"No Badge Awarded",U34&lt;2,"Silver",U34&lt;2.5,"Gold",TRUE,"Diamond")</f>
        <v/>
      </c>
    </row>
    <row r="35" spans="4:23" ht="18" x14ac:dyDescent="0.25">
      <c r="D35" s="74"/>
      <c r="T35"/>
      <c r="U35"/>
      <c r="V35" s="83" t="str" cm="1">
        <f t="array" ref="V35">_xlfn.IFS(T35="","",OR(U35=0,U35=""),"Unassessed",U35&lt;1.75,"Less than Acceptable",U35&lt;2,"Capable",U35&lt;2.5,"Mature",TRUE,"Outperforming")</f>
        <v/>
      </c>
      <c r="W35" s="84" t="str" cm="1">
        <f t="array" ref="W35">_xlfn.IFS(T35="","",OR(U35=0,U35=""),"Unassessed",U35&lt;1.75,"No Badge Awarded",U35&lt;2,"Silver",U35&lt;2.5,"Gold",TRUE,"Diamond")</f>
        <v/>
      </c>
    </row>
    <row r="36" spans="4:23" ht="18" x14ac:dyDescent="0.25">
      <c r="D36" s="74"/>
      <c r="T36"/>
      <c r="U36"/>
      <c r="V36" s="83" t="str" cm="1">
        <f t="array" ref="V36">_xlfn.IFS(T36="","",OR(U36=0,U36=""),"Unassessed",U36&lt;1.75,"Less than Acceptable",U36&lt;2,"Capable",U36&lt;2.5,"Mature",TRUE,"Outperforming")</f>
        <v/>
      </c>
      <c r="W36" s="84" t="str" cm="1">
        <f t="array" ref="W36">_xlfn.IFS(T36="","",OR(U36=0,U36=""),"Unassessed",U36&lt;1.75,"No Badge Awarded",U36&lt;2,"Silver",U36&lt;2.5,"Gold",TRUE,"Diamond")</f>
        <v/>
      </c>
    </row>
    <row r="37" spans="4:23" ht="18" x14ac:dyDescent="0.25">
      <c r="D37" s="74"/>
      <c r="T37"/>
      <c r="U37"/>
      <c r="V37" s="83" t="str" cm="1">
        <f t="array" ref="V37">_xlfn.IFS(T37="","",OR(U37=0,U37=""),"Unassessed",U37&lt;1.75,"Less than Acceptable",U37&lt;2,"Capable",U37&lt;2.5,"Mature",TRUE,"Outperforming")</f>
        <v/>
      </c>
      <c r="W37" s="84" t="str" cm="1">
        <f t="array" ref="W37">_xlfn.IFS(T37="","",OR(U37=0,U37=""),"Unassessed",U37&lt;1.75,"No Badge Awarded",U37&lt;2,"Silver",U37&lt;2.5,"Gold",TRUE,"Diamond")</f>
        <v/>
      </c>
    </row>
    <row r="38" spans="4:23" ht="18" x14ac:dyDescent="0.25">
      <c r="D38" s="74"/>
      <c r="T38"/>
      <c r="U38"/>
      <c r="V38" s="83" t="str" cm="1">
        <f t="array" ref="V38">_xlfn.IFS(T38="","",OR(U38=0,U38=""),"Unassessed",U38&lt;1.75,"Less than Acceptable",U38&lt;2,"Capable",U38&lt;2.5,"Mature",TRUE,"Outperforming")</f>
        <v/>
      </c>
      <c r="W38" s="84" t="str" cm="1">
        <f t="array" ref="W38">_xlfn.IFS(T38="","",OR(U38=0,U38=""),"Unassessed",U38&lt;1.75,"No Badge Awarded",U38&lt;2,"Silver",U38&lt;2.5,"Gold",TRUE,"Diamond")</f>
        <v/>
      </c>
    </row>
    <row r="39" spans="4:23" ht="18" x14ac:dyDescent="0.25">
      <c r="D39" s="74"/>
      <c r="T39"/>
      <c r="U39"/>
      <c r="V39" s="83" t="str" cm="1">
        <f t="array" ref="V39">_xlfn.IFS(T39="","",OR(U39=0,U39=""),"Unassessed",U39&lt;1.75,"Less than Acceptable",U39&lt;2,"Capable",U39&lt;2.5,"Mature",TRUE,"Outperforming")</f>
        <v/>
      </c>
      <c r="W39" s="84" t="str" cm="1">
        <f t="array" ref="W39">_xlfn.IFS(T39="","",OR(U39=0,U39=""),"Unassessed",U39&lt;1.75,"No Badge Awarded",U39&lt;2,"Silver",U39&lt;2.5,"Gold",TRUE,"Diamond")</f>
        <v/>
      </c>
    </row>
    <row r="40" spans="4:23" ht="18" x14ac:dyDescent="0.25">
      <c r="D40" s="74"/>
      <c r="T40"/>
      <c r="U40"/>
      <c r="V40" s="83" t="str" cm="1">
        <f t="array" ref="V40">_xlfn.IFS(T40="","",OR(U40=0,U40=""),"Unassessed",U40&lt;1.75,"Less than Acceptable",U40&lt;2,"Capable",U40&lt;2.5,"Mature",TRUE,"Outperforming")</f>
        <v/>
      </c>
      <c r="W40" s="84" t="str" cm="1">
        <f t="array" ref="W40">_xlfn.IFS(T40="","",OR(U40=0,U40=""),"Unassessed",U40&lt;1.75,"No Badge Awarded",U40&lt;2,"Silver",U40&lt;2.5,"Gold",TRUE,"Diamond")</f>
        <v/>
      </c>
    </row>
    <row r="41" spans="4:23" ht="18" x14ac:dyDescent="0.25">
      <c r="D41" s="74"/>
      <c r="T41"/>
      <c r="U41"/>
      <c r="V41" s="83" t="str" cm="1">
        <f t="array" ref="V41">_xlfn.IFS(T41="","",OR(U41=0,U41=""),"Unassessed",U41&lt;1.75,"Less than Acceptable",U41&lt;2,"Capable",U41&lt;2.5,"Mature",TRUE,"Outperforming")</f>
        <v/>
      </c>
      <c r="W41" s="84" t="str" cm="1">
        <f t="array" ref="W41">_xlfn.IFS(T41="","",OR(U41=0,U41=""),"Unassessed",U41&lt;1.75,"No Badge Awarded",U41&lt;2,"Silver",U41&lt;2.5,"Gold",TRUE,"Diamond")</f>
        <v/>
      </c>
    </row>
    <row r="42" spans="4:23" ht="18" x14ac:dyDescent="0.25">
      <c r="D42" s="74"/>
      <c r="T42"/>
      <c r="U42"/>
      <c r="V42" s="83" t="str" cm="1">
        <f t="array" ref="V42">_xlfn.IFS(T42="","",OR(U42=0,U42=""),"Unassessed",U42&lt;1.75,"Less than Acceptable",U42&lt;2,"Capable",U42&lt;2.5,"Mature",TRUE,"Outperforming")</f>
        <v/>
      </c>
      <c r="W42" s="84" t="str" cm="1">
        <f t="array" ref="W42">_xlfn.IFS(T42="","",OR(U42=0,U42=""),"Unassessed",U42&lt;1.75,"No Badge Awarded",U42&lt;2,"Silver",U42&lt;2.5,"Gold",TRUE,"Diamond")</f>
        <v/>
      </c>
    </row>
    <row r="43" spans="4:23" ht="18" x14ac:dyDescent="0.25">
      <c r="D43" s="74"/>
      <c r="T43"/>
      <c r="U43"/>
      <c r="V43" s="83" t="str" cm="1">
        <f t="array" ref="V43">_xlfn.IFS(T43="","",OR(U43=0,U43=""),"Unassessed",U43&lt;1.75,"Less than Acceptable",U43&lt;2,"Capable",U43&lt;2.5,"Mature",TRUE,"Outperforming")</f>
        <v/>
      </c>
      <c r="W43" s="84" t="str" cm="1">
        <f t="array" ref="W43">_xlfn.IFS(T43="","",OR(U43=0,U43=""),"Unassessed",U43&lt;1.75,"No Badge Awarded",U43&lt;2,"Silver",U43&lt;2.5,"Gold",TRUE,"Diamond")</f>
        <v/>
      </c>
    </row>
    <row r="44" spans="4:23" ht="18" x14ac:dyDescent="0.25">
      <c r="D44" s="74"/>
      <c r="T44"/>
      <c r="U44"/>
      <c r="V44" s="83" t="str" cm="1">
        <f t="array" ref="V44">_xlfn.IFS(T44="","",OR(U44=0,U44=""),"Unassessed",U44&lt;1.75,"Less than Acceptable",U44&lt;2,"Capable",U44&lt;2.5,"Mature",TRUE,"Outperforming")</f>
        <v/>
      </c>
      <c r="W44" s="84" t="str" cm="1">
        <f t="array" ref="W44">_xlfn.IFS(T44="","",OR(U44=0,U44=""),"Unassessed",U44&lt;1.75,"No Badge Awarded",U44&lt;2,"Silver",U44&lt;2.5,"Gold",TRUE,"Diamond")</f>
        <v/>
      </c>
    </row>
    <row r="45" spans="4:23" ht="18" x14ac:dyDescent="0.25">
      <c r="T45"/>
      <c r="U45"/>
      <c r="V45" s="83" t="str" cm="1">
        <f t="array" ref="V45">_xlfn.IFS(T45="","",OR(U45=0,U45=""),"Unassessed",U45&lt;1.75,"Less than Acceptable",U45&lt;2,"Capable",U45&lt;2.5,"Mature",TRUE,"Outperforming")</f>
        <v/>
      </c>
      <c r="W45" s="84" t="str" cm="1">
        <f t="array" ref="W45">_xlfn.IFS(T45="","",OR(U45=0,U45=""),"Unassessed",U45&lt;1.75,"No Badge Awarded",U45&lt;2,"Silver",U45&lt;2.5,"Gold",TRUE,"Diamond")</f>
        <v/>
      </c>
    </row>
    <row r="46" spans="4:23" ht="18" x14ac:dyDescent="0.25">
      <c r="T46"/>
      <c r="U46"/>
      <c r="V46" s="83" t="str" cm="1">
        <f t="array" ref="V46">_xlfn.IFS(T46="","",OR(U46=0,U46=""),"Unassessed",U46&lt;1.75,"Less than Acceptable",U46&lt;2,"Capable",U46&lt;2.5,"Mature",TRUE,"Outperforming")</f>
        <v/>
      </c>
      <c r="W46" s="84" t="str" cm="1">
        <f t="array" ref="W46">_xlfn.IFS(T46="","",OR(U46=0,U46=""),"Unassessed",U46&lt;1.75,"No Badge Awarded",U46&lt;2,"Silver",U46&lt;2.5,"Gold",TRUE,"Diamond")</f>
        <v/>
      </c>
    </row>
    <row r="47" spans="4:23" ht="18" x14ac:dyDescent="0.25">
      <c r="T47"/>
      <c r="U47"/>
      <c r="V47" s="83" t="str" cm="1">
        <f t="array" ref="V47">_xlfn.IFS(T47="","",OR(U47=0,U47=""),"Unassessed",U47&lt;1.75,"Less than Acceptable",U47&lt;2,"Capable",U47&lt;2.5,"Mature",TRUE,"Outperforming")</f>
        <v/>
      </c>
      <c r="W47" s="84" t="str" cm="1">
        <f t="array" ref="W47">_xlfn.IFS(T47="","",OR(U47=0,U47=""),"Unassessed",U47&lt;1.75,"No Badge Awarded",U47&lt;2,"Silver",U47&lt;2.5,"Gold",TRUE,"Diamond")</f>
        <v/>
      </c>
    </row>
    <row r="48" spans="4:23" ht="18" x14ac:dyDescent="0.25">
      <c r="T48"/>
      <c r="U48"/>
      <c r="V48" s="83" t="str" cm="1">
        <f t="array" ref="V48">_xlfn.IFS(T48="","",OR(U48=0,U48=""),"Unassessed",U48&lt;1.75,"Less than Acceptable",U48&lt;2,"Capable",U48&lt;2.5,"Mature",TRUE,"Outperforming")</f>
        <v/>
      </c>
      <c r="W48" s="84" t="str" cm="1">
        <f t="array" ref="W48">_xlfn.IFS(T48="","",OR(U48=0,U48=""),"Unassessed",U48&lt;1.75,"No Badge Awarded",U48&lt;2,"Silver",U48&lt;2.5,"Gold",TRUE,"Diamond")</f>
        <v/>
      </c>
    </row>
    <row r="49" spans="2:23" ht="18" x14ac:dyDescent="0.25">
      <c r="T49"/>
      <c r="U49"/>
      <c r="V49" s="83" t="str" cm="1">
        <f t="array" ref="V49">_xlfn.IFS(T49="","",OR(U49=0,U49=""),"Unassessed",U49&lt;1.75,"Less than Acceptable",U49&lt;2,"Capable",U49&lt;2.5,"Mature",TRUE,"Outperforming")</f>
        <v/>
      </c>
      <c r="W49" s="84" t="str" cm="1">
        <f t="array" ref="W49">_xlfn.IFS(T49="","",OR(U49=0,U49=""),"Unassessed",U49&lt;1.75,"No Badge Awarded",U49&lt;2,"Silver",U49&lt;2.5,"Gold",TRUE,"Diamond")</f>
        <v/>
      </c>
    </row>
    <row r="50" spans="2:23" ht="18" x14ac:dyDescent="0.25">
      <c r="T50"/>
      <c r="U50"/>
      <c r="V50" s="83" t="str" cm="1">
        <f t="array" ref="V50">_xlfn.IFS(T50="","",OR(U50=0,U50=""),"Unassessed",U50&lt;1.75,"Less than Acceptable",U50&lt;2,"Capable",U50&lt;2.5,"Mature",TRUE,"Outperforming")</f>
        <v/>
      </c>
      <c r="W50" s="84" t="str" cm="1">
        <f t="array" ref="W50">_xlfn.IFS(T50="","",OR(U50=0,U50=""),"Unassessed",U50&lt;1.75,"No Badge Awarded",U50&lt;2,"Silver",U50&lt;2.5,"Gold",TRUE,"Diamond")</f>
        <v/>
      </c>
    </row>
    <row r="51" spans="2:23" ht="18" x14ac:dyDescent="0.25">
      <c r="T51"/>
      <c r="U51"/>
      <c r="V51" s="85" t="str" cm="1">
        <f t="array" ref="V51">_xlfn.IFS(T51="","",OR(U51=0,U51=""),"Unassessed",U51&lt;1.75,"Less than Acceptable",U51&lt;2,"Capable",U51&lt;2.5,"Mature",TRUE,"Outperforming")</f>
        <v/>
      </c>
      <c r="W51" s="86" t="str" cm="1">
        <f t="array" ref="W51">_xlfn.IFS(T51="","",OR(U51=0,U51=""),"Unassessed",U51&lt;1.75,"No Badge Awarded",U51&lt;2,"Silver",U51&lt;2.5,"Gold",TRUE,"Diamond")</f>
        <v/>
      </c>
    </row>
    <row r="52" spans="2:23" ht="18" x14ac:dyDescent="0.25"/>
    <row r="53" spans="2:23" ht="18" x14ac:dyDescent="0.25">
      <c r="B53" s="74"/>
      <c r="C53" s="74"/>
    </row>
    <row r="54" spans="2:23" ht="18" x14ac:dyDescent="0.25">
      <c r="B54" s="74"/>
      <c r="C54" s="74"/>
    </row>
    <row r="55" spans="2:23" ht="18" x14ac:dyDescent="0.25">
      <c r="B55" s="74"/>
      <c r="C55" s="74"/>
    </row>
    <row r="56" spans="2:23" ht="18" x14ac:dyDescent="0.25">
      <c r="B56" s="74"/>
      <c r="C56" s="74"/>
    </row>
    <row r="57" spans="2:23" ht="18" x14ac:dyDescent="0.25">
      <c r="B57" s="74"/>
      <c r="C57" s="74"/>
    </row>
    <row r="58" spans="2:23" ht="18" x14ac:dyDescent="0.25">
      <c r="B58" s="74"/>
      <c r="C58" s="74"/>
    </row>
    <row r="59" spans="2:23" ht="18" x14ac:dyDescent="0.25">
      <c r="B59" s="74"/>
      <c r="C59" s="74"/>
    </row>
    <row r="60" spans="2:23" ht="18" x14ac:dyDescent="0.25">
      <c r="B60" s="74"/>
      <c r="C60" s="74"/>
    </row>
    <row r="61" spans="2:23" ht="18" x14ac:dyDescent="0.25">
      <c r="B61" s="74"/>
      <c r="C61" s="74"/>
    </row>
    <row r="62" spans="2:23" ht="18" x14ac:dyDescent="0.25">
      <c r="B62" s="74"/>
      <c r="C62" s="74"/>
    </row>
    <row r="63" spans="2:23" ht="18" x14ac:dyDescent="0.25">
      <c r="B63" s="74"/>
      <c r="C63" s="74"/>
    </row>
    <row r="64" spans="2:23" ht="18" x14ac:dyDescent="0.25">
      <c r="B64" s="74"/>
      <c r="C64" s="74"/>
    </row>
    <row r="65" spans="2:3" ht="18" x14ac:dyDescent="0.25">
      <c r="B65" s="74"/>
      <c r="C65" s="74"/>
    </row>
    <row r="66" spans="2:3" ht="18" x14ac:dyDescent="0.25">
      <c r="B66" s="74"/>
      <c r="C66" s="74"/>
    </row>
    <row r="67" spans="2:3" ht="18" x14ac:dyDescent="0.25">
      <c r="B67" s="74"/>
      <c r="C67" s="74"/>
    </row>
    <row r="68" spans="2:3" ht="18" x14ac:dyDescent="0.25">
      <c r="B68" s="74"/>
      <c r="C68" s="74"/>
    </row>
    <row r="69" spans="2:3" ht="18" x14ac:dyDescent="0.25">
      <c r="B69" s="74"/>
      <c r="C69" s="74"/>
    </row>
    <row r="70" spans="2:3" ht="18" x14ac:dyDescent="0.25">
      <c r="B70" s="74"/>
      <c r="C70" s="74"/>
    </row>
    <row r="71" spans="2:3" ht="18" x14ac:dyDescent="0.25">
      <c r="B71" s="74"/>
      <c r="C71" s="74"/>
    </row>
    <row r="72" spans="2:3" ht="18" x14ac:dyDescent="0.25">
      <c r="B72" s="74"/>
      <c r="C72" s="74"/>
    </row>
    <row r="73" spans="2:3" ht="18" x14ac:dyDescent="0.25">
      <c r="B73" s="74"/>
      <c r="C73" s="74"/>
    </row>
    <row r="74" spans="2:3" ht="18" x14ac:dyDescent="0.25">
      <c r="B74" s="74"/>
      <c r="C74" s="74"/>
    </row>
    <row r="75" spans="2:3" ht="18" x14ac:dyDescent="0.25">
      <c r="B75" s="74"/>
      <c r="C75" s="74"/>
    </row>
    <row r="76" spans="2:3" ht="18" x14ac:dyDescent="0.25">
      <c r="B76" s="74"/>
      <c r="C76" s="74"/>
    </row>
    <row r="77" spans="2:3" ht="18" x14ac:dyDescent="0.25">
      <c r="B77" s="74"/>
      <c r="C77" s="74"/>
    </row>
    <row r="78" spans="2:3" ht="18" x14ac:dyDescent="0.25">
      <c r="B78" s="74"/>
      <c r="C78" s="74"/>
    </row>
    <row r="79" spans="2:3" ht="18" x14ac:dyDescent="0.25">
      <c r="B79" s="74"/>
      <c r="C79" s="74"/>
    </row>
    <row r="80" spans="2:3" ht="18" x14ac:dyDescent="0.25">
      <c r="B80" s="74"/>
      <c r="C80" s="74"/>
    </row>
  </sheetData>
  <sheetProtection algorithmName="SHA-1" hashValue="MuyICnH9LyF6ziEUISjtnShehdc=" saltValue="DlvdajRGdxibew/JpAP9eQ==" spinCount="100000" sheet="1" autoFilter="0" pivotTables="0"/>
  <mergeCells count="9">
    <mergeCell ref="A1:W1"/>
    <mergeCell ref="A2:W2"/>
    <mergeCell ref="A3:W3"/>
    <mergeCell ref="T13:U13"/>
    <mergeCell ref="A4:R4"/>
    <mergeCell ref="B7:F7"/>
    <mergeCell ref="B5:F5"/>
    <mergeCell ref="B6:F6"/>
    <mergeCell ref="T4:V4"/>
  </mergeCells>
  <conditionalFormatting sqref="U6:U10 V15:V51">
    <cfRule type="cellIs" dxfId="123" priority="2" operator="equal">
      <formula>"Below Assessment Threshold"</formula>
    </cfRule>
  </conditionalFormatting>
  <conditionalFormatting sqref="U6:V10 V15:W51">
    <cfRule type="cellIs" dxfId="122" priority="1" operator="equal">
      <formula>"Unassessed"</formula>
    </cfRule>
  </conditionalFormatting>
  <conditionalFormatting sqref="V15:V51 U6:U10">
    <cfRule type="cellIs" dxfId="121" priority="7" operator="equal">
      <formula>"Less than Acceptable"</formula>
    </cfRule>
    <cfRule type="cellIs" dxfId="120" priority="9" operator="equal">
      <formula>"Acceptable/Sufficient"</formula>
    </cfRule>
    <cfRule type="cellIs" dxfId="119" priority="11" operator="equal">
      <formula>"Capable"</formula>
    </cfRule>
    <cfRule type="cellIs" dxfId="118" priority="12" operator="equal">
      <formula>"Mature"</formula>
    </cfRule>
    <cfRule type="cellIs" dxfId="117" priority="13" operator="equal">
      <formula>"Outperforming"</formula>
    </cfRule>
  </conditionalFormatting>
  <conditionalFormatting sqref="V15:W51">
    <cfRule type="expression" dxfId="116" priority="3" stopIfTrue="1">
      <formula>IF($T15="",TRUE,FALSE)</formula>
    </cfRule>
    <cfRule type="expression" dxfId="115" priority="4">
      <formula>IF($T16="",TRUE,FALSE)</formula>
    </cfRule>
    <cfRule type="cellIs" dxfId="114" priority="5" operator="equal">
      <formula>""</formula>
    </cfRule>
    <cfRule type="cellIs" dxfId="113" priority="6" operator="equal">
      <formula>0</formula>
    </cfRule>
  </conditionalFormatting>
  <conditionalFormatting sqref="W15:W51 V6:V10">
    <cfRule type="cellIs" dxfId="112" priority="8" operator="equal">
      <formula>"Bronze"</formula>
    </cfRule>
    <cfRule type="cellIs" dxfId="111" priority="14" operator="equal">
      <formula>"Silver"</formula>
    </cfRule>
    <cfRule type="cellIs" dxfId="110" priority="15" operator="equal">
      <formula>"Gold"</formula>
    </cfRule>
    <cfRule type="cellIs" dxfId="109" priority="16" operator="equal">
      <formula>"Diamond"</formula>
    </cfRule>
  </conditionalFormatting>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2530-76D7-496C-A695-4B32F0F3FA08}">
  <sheetPr>
    <tabColor rgb="FFFFC000"/>
  </sheetPr>
  <dimension ref="A1:W80"/>
  <sheetViews>
    <sheetView showGridLines="0" zoomScale="60" zoomScaleNormal="60" workbookViewId="0">
      <selection activeCell="T15" sqref="T15"/>
    </sheetView>
  </sheetViews>
  <sheetFormatPr defaultColWidth="8.85546875" defaultRowHeight="15" customHeight="1" x14ac:dyDescent="0.25"/>
  <cols>
    <col min="1" max="1" width="3.85546875" style="74" customWidth="1"/>
    <col min="2" max="4" width="8.85546875" style="73" customWidth="1"/>
    <col min="5" max="5" width="8.85546875" style="74"/>
    <col min="6" max="6" width="18.28515625" style="74" customWidth="1"/>
    <col min="7" max="7" width="9.42578125" style="74" customWidth="1"/>
    <col min="8" max="10" width="8.85546875" style="74"/>
    <col min="11" max="11" width="3.85546875" style="74" customWidth="1"/>
    <col min="12" max="17" width="8.85546875" style="74"/>
    <col min="18" max="18" width="11.42578125" style="74" customWidth="1"/>
    <col min="19" max="19" width="3.7109375" style="74" customWidth="1"/>
    <col min="20" max="20" width="77.42578125" style="74" customWidth="1"/>
    <col min="21" max="21" width="36.42578125" style="74" customWidth="1"/>
    <col min="22" max="22" width="36.42578125" style="74" bestFit="1" customWidth="1"/>
    <col min="23" max="23" width="27.140625" style="74" customWidth="1"/>
    <col min="24" max="16384" width="8.85546875" style="74"/>
  </cols>
  <sheetData>
    <row r="1" spans="1:23" ht="71.25" customHeight="1" x14ac:dyDescent="0.25">
      <c r="A1" s="300" t="s">
        <v>34</v>
      </c>
      <c r="B1" s="301"/>
      <c r="C1" s="301"/>
      <c r="D1" s="301"/>
      <c r="E1" s="301"/>
      <c r="F1" s="301"/>
      <c r="G1" s="301"/>
      <c r="H1" s="301"/>
      <c r="I1" s="301"/>
      <c r="J1" s="301"/>
      <c r="K1" s="301"/>
      <c r="L1" s="301"/>
      <c r="M1" s="301"/>
      <c r="N1" s="301"/>
      <c r="O1" s="301"/>
      <c r="P1" s="301"/>
      <c r="Q1" s="301"/>
      <c r="R1" s="301"/>
      <c r="S1" s="301"/>
      <c r="T1" s="301"/>
      <c r="U1" s="301"/>
      <c r="V1" s="301"/>
      <c r="W1" s="301"/>
    </row>
    <row r="2" spans="1:23" ht="20.25" customHeight="1" x14ac:dyDescent="0.25">
      <c r="A2" s="302" t="s">
        <v>1</v>
      </c>
      <c r="B2" s="302"/>
      <c r="C2" s="302"/>
      <c r="D2" s="302"/>
      <c r="E2" s="302"/>
      <c r="F2" s="302"/>
      <c r="G2" s="302"/>
      <c r="H2" s="302"/>
      <c r="I2" s="302"/>
      <c r="J2" s="302"/>
      <c r="K2" s="302"/>
      <c r="L2" s="302"/>
      <c r="M2" s="302"/>
      <c r="N2" s="302"/>
      <c r="O2" s="302"/>
      <c r="P2" s="302"/>
      <c r="Q2" s="302"/>
      <c r="R2" s="302"/>
      <c r="S2" s="302"/>
      <c r="T2" s="302"/>
      <c r="U2" s="302"/>
      <c r="V2" s="302"/>
      <c r="W2" s="302"/>
    </row>
    <row r="3" spans="1:23" ht="20.25" customHeight="1" x14ac:dyDescent="0.25">
      <c r="A3" s="303"/>
      <c r="B3" s="303"/>
      <c r="C3" s="303"/>
      <c r="D3" s="303"/>
      <c r="E3" s="303"/>
      <c r="F3" s="303"/>
      <c r="G3" s="303"/>
      <c r="H3" s="303"/>
      <c r="I3" s="303"/>
      <c r="J3" s="303"/>
      <c r="K3" s="303"/>
      <c r="L3" s="303"/>
      <c r="M3" s="303"/>
      <c r="N3" s="303"/>
      <c r="O3" s="303"/>
      <c r="P3" s="303"/>
      <c r="Q3" s="303"/>
      <c r="R3" s="303"/>
      <c r="S3" s="303"/>
      <c r="T3" s="303"/>
      <c r="U3" s="303"/>
      <c r="V3" s="303"/>
      <c r="W3" s="303"/>
    </row>
    <row r="4" spans="1:23" ht="41.25" customHeight="1" x14ac:dyDescent="0.25">
      <c r="A4" s="305" t="s">
        <v>2</v>
      </c>
      <c r="B4" s="305"/>
      <c r="C4" s="305"/>
      <c r="D4" s="305"/>
      <c r="E4" s="305"/>
      <c r="F4" s="305"/>
      <c r="G4" s="305"/>
      <c r="H4" s="305"/>
      <c r="I4" s="305"/>
      <c r="J4" s="305"/>
      <c r="K4" s="305"/>
      <c r="L4" s="305"/>
      <c r="M4" s="305"/>
      <c r="N4" s="305"/>
      <c r="O4" s="305"/>
      <c r="P4" s="305"/>
      <c r="Q4" s="305"/>
      <c r="R4" s="306"/>
      <c r="T4" s="309" t="s">
        <v>3</v>
      </c>
      <c r="U4" s="310"/>
      <c r="V4" s="311"/>
    </row>
    <row r="5" spans="1:23" ht="41.25" customHeight="1" x14ac:dyDescent="0.25">
      <c r="B5" s="307"/>
      <c r="C5" s="307"/>
      <c r="D5" s="307"/>
      <c r="E5" s="307"/>
      <c r="F5" s="307"/>
      <c r="G5" s="73"/>
      <c r="H5" s="73"/>
      <c r="I5" s="73"/>
      <c r="T5" s="158" t="s">
        <v>4</v>
      </c>
      <c r="U5" s="158" t="s">
        <v>5</v>
      </c>
      <c r="V5" s="158" t="s">
        <v>6</v>
      </c>
    </row>
    <row r="6" spans="1:23" ht="16.350000000000001" customHeight="1" x14ac:dyDescent="0.25">
      <c r="B6"/>
      <c r="C6"/>
      <c r="D6"/>
      <c r="E6"/>
      <c r="F6"/>
      <c r="G6" s="155"/>
      <c r="H6" s="73"/>
      <c r="I6" s="73"/>
      <c r="T6" s="78" t="s">
        <v>8</v>
      </c>
      <c r="U6" s="78" t="s">
        <v>9</v>
      </c>
      <c r="V6" s="78" t="s">
        <v>9</v>
      </c>
    </row>
    <row r="7" spans="1:23" ht="18" x14ac:dyDescent="0.25">
      <c r="A7" s="150"/>
      <c r="B7" s="307"/>
      <c r="C7" s="307"/>
      <c r="D7" s="307"/>
      <c r="E7" s="307"/>
      <c r="F7" s="307"/>
      <c r="G7" s="151"/>
      <c r="H7" s="73"/>
      <c r="I7" s="73"/>
      <c r="T7" s="78" t="s">
        <v>10</v>
      </c>
      <c r="U7" s="156" t="s">
        <v>11</v>
      </c>
      <c r="V7" s="78" t="s">
        <v>12</v>
      </c>
    </row>
    <row r="8" spans="1:23" ht="16.350000000000001" customHeight="1" x14ac:dyDescent="0.25">
      <c r="B8" s="80"/>
      <c r="G8" s="73"/>
      <c r="H8" s="73"/>
      <c r="I8" s="73"/>
      <c r="T8" s="78" t="s">
        <v>13</v>
      </c>
      <c r="U8" s="78" t="s">
        <v>14</v>
      </c>
      <c r="V8" s="78" t="s">
        <v>15</v>
      </c>
    </row>
    <row r="9" spans="1:23" ht="16.350000000000001" customHeight="1" x14ac:dyDescent="0.25">
      <c r="B9" s="80"/>
      <c r="G9" s="73"/>
      <c r="H9" s="73"/>
      <c r="I9" s="73"/>
      <c r="T9" s="78" t="s">
        <v>16</v>
      </c>
      <c r="U9" s="78" t="s">
        <v>17</v>
      </c>
      <c r="V9" s="78" t="s">
        <v>18</v>
      </c>
    </row>
    <row r="10" spans="1:23" ht="16.350000000000001" customHeight="1" x14ac:dyDescent="0.25">
      <c r="B10" s="80"/>
      <c r="G10" s="73"/>
      <c r="H10" s="73"/>
      <c r="I10" s="73"/>
      <c r="T10" s="78" t="s">
        <v>19</v>
      </c>
      <c r="U10" s="78" t="s">
        <v>20</v>
      </c>
      <c r="V10" s="78" t="s">
        <v>21</v>
      </c>
    </row>
    <row r="11" spans="1:23" ht="16.350000000000001" customHeight="1" x14ac:dyDescent="0.25">
      <c r="G11" s="73"/>
      <c r="H11" s="73"/>
      <c r="I11" s="73"/>
    </row>
    <row r="12" spans="1:23" ht="18" hidden="1" x14ac:dyDescent="0.25">
      <c r="G12" s="73"/>
      <c r="H12" s="73"/>
      <c r="I12" s="73"/>
      <c r="T12" s="153" t="s">
        <v>22</v>
      </c>
      <c r="U12" s="154" t="s">
        <v>35</v>
      </c>
    </row>
    <row r="13" spans="1:23" ht="18" x14ac:dyDescent="0.25">
      <c r="G13" s="73"/>
      <c r="H13" s="73"/>
      <c r="I13" s="73"/>
      <c r="T13" s="304" t="s">
        <v>24</v>
      </c>
      <c r="U13" s="304"/>
    </row>
    <row r="14" spans="1:23" ht="36" x14ac:dyDescent="0.25">
      <c r="G14" s="73"/>
      <c r="H14" s="73"/>
      <c r="I14" s="73"/>
      <c r="T14" s="148" t="s">
        <v>25</v>
      </c>
      <c r="U14" s="148" t="s">
        <v>4</v>
      </c>
      <c r="V14" s="148" t="s">
        <v>5</v>
      </c>
      <c r="W14" s="148" t="s">
        <v>6</v>
      </c>
    </row>
    <row r="15" spans="1:23" ht="18" x14ac:dyDescent="0.25">
      <c r="G15" s="73"/>
      <c r="H15" s="73"/>
      <c r="I15" s="73"/>
      <c r="T15" s="79" t="s">
        <v>26</v>
      </c>
      <c r="U15" s="268">
        <v>0</v>
      </c>
      <c r="V15" s="77" t="str" cm="1">
        <f t="array" ref="V15">_xlfn.IFS(T15="","",OR(U15=0,U15=""),"Unassessed",U15&lt;1.75,"Less than Acceptable",U15&lt;2,"Capable",U15&lt;2.5,"Mature",TRUE,"Outperforming")</f>
        <v>Unassessed</v>
      </c>
      <c r="W15" s="77" t="str" cm="1">
        <f t="array" ref="W15">_xlfn.IFS(T15="","",OR(U15=0,U15=""),"Unassessed",U15&lt;1.75,"No Badge Awarded",U15&lt;2,"Silver",U15&lt;2.5,"Gold",TRUE,"Diamond")</f>
        <v>Unassessed</v>
      </c>
    </row>
    <row r="16" spans="1:23" ht="18" x14ac:dyDescent="0.25">
      <c r="G16" s="73"/>
      <c r="H16" s="73"/>
      <c r="I16" s="73"/>
      <c r="T16" s="282" t="s">
        <v>36</v>
      </c>
      <c r="U16" s="268">
        <v>0</v>
      </c>
      <c r="V16" s="77" t="str" cm="1">
        <f t="array" ref="V16">_xlfn.IFS(T16="","",OR(U16=0,U16=""),"Unassessed",U16&lt;1.75,"Less than Acceptable",U16&lt;2,"Capable",U16&lt;2.5,"Mature",TRUE,"Outperforming")</f>
        <v>Unassessed</v>
      </c>
      <c r="W16" s="77" t="str" cm="1">
        <f t="array" ref="W16">_xlfn.IFS(T16="","",OR(U16=0,U16=""),"Unassessed",U16&lt;1.75,"No Badge Awarded",U16&lt;2,"Silver",U16&lt;2.5,"Gold",TRUE,"Diamond")</f>
        <v>Unassessed</v>
      </c>
    </row>
    <row r="17" spans="7:23" ht="18" x14ac:dyDescent="0.25">
      <c r="G17" s="73"/>
      <c r="H17" s="73"/>
      <c r="I17" s="73"/>
      <c r="T17" s="282" t="s">
        <v>37</v>
      </c>
      <c r="U17" s="268">
        <v>0</v>
      </c>
      <c r="V17" s="77" t="str" cm="1">
        <f t="array" ref="V17">_xlfn.IFS(T17="","",OR(U17=0,U17=""),"Unassessed",U17&lt;1.75,"Less than Acceptable",U17&lt;2,"Capable",U17&lt;2.5,"Mature",TRUE,"Outperforming")</f>
        <v>Unassessed</v>
      </c>
      <c r="W17" s="77" t="str" cm="1">
        <f t="array" ref="W17">_xlfn.IFS(T17="","",OR(U17=0,U17=""),"Unassessed",U17&lt;1.75,"No Badge Awarded",U17&lt;2,"Silver",U17&lt;2.5,"Gold",TRUE,"Diamond")</f>
        <v>Unassessed</v>
      </c>
    </row>
    <row r="18" spans="7:23" ht="18" x14ac:dyDescent="0.25">
      <c r="G18" s="73"/>
      <c r="H18" s="73"/>
      <c r="I18" s="73"/>
      <c r="T18" s="282" t="s">
        <v>38</v>
      </c>
      <c r="U18" s="268">
        <v>0</v>
      </c>
      <c r="V18" s="77" t="str" cm="1">
        <f t="array" ref="V18">_xlfn.IFS(T18="","",OR(U18=0,U18=""),"Unassessed",U18&lt;1.75,"Less than Acceptable",U18&lt;2,"Capable",U18&lt;2.5,"Mature",TRUE,"Outperforming")</f>
        <v>Unassessed</v>
      </c>
      <c r="W18" s="77" t="str" cm="1">
        <f t="array" ref="W18">_xlfn.IFS(T18="","",OR(U18=0,U18=""),"Unassessed",U18&lt;1.75,"No Badge Awarded",U18&lt;2,"Silver",U18&lt;2.5,"Gold",TRUE,"Diamond")</f>
        <v>Unassessed</v>
      </c>
    </row>
    <row r="19" spans="7:23" ht="18" x14ac:dyDescent="0.25">
      <c r="G19" s="73"/>
      <c r="H19" s="73"/>
      <c r="I19" s="73"/>
      <c r="T19" s="282" t="s">
        <v>39</v>
      </c>
      <c r="U19" s="268">
        <v>0</v>
      </c>
      <c r="V19" s="77" t="str" cm="1">
        <f t="array" ref="V19">_xlfn.IFS(T19="","",OR(U19=0,U19=""),"Unassessed",U19&lt;1.75,"Less than Acceptable",U19&lt;2,"Capable",U19&lt;2.5,"Mature",TRUE,"Outperforming")</f>
        <v>Unassessed</v>
      </c>
      <c r="W19" s="77" t="str" cm="1">
        <f t="array" ref="W19">_xlfn.IFS(T19="","",OR(U19=0,U19=""),"Unassessed",U19&lt;1.75,"No Badge Awarded",U19&lt;2,"Silver",U19&lt;2.5,"Gold",TRUE,"Diamond")</f>
        <v>Unassessed</v>
      </c>
    </row>
    <row r="20" spans="7:23" ht="18" x14ac:dyDescent="0.25">
      <c r="G20" s="73"/>
      <c r="H20" s="73"/>
      <c r="I20" s="73"/>
      <c r="T20" s="282" t="s">
        <v>40</v>
      </c>
      <c r="U20" s="268">
        <v>0</v>
      </c>
      <c r="V20" s="77" t="str" cm="1">
        <f t="array" ref="V20">_xlfn.IFS(T20="","",OR(U20=0,U20=""),"Unassessed",U20&lt;1.75,"Less than Acceptable",U20&lt;2,"Capable",U20&lt;2.5,"Mature",TRUE,"Outperforming")</f>
        <v>Unassessed</v>
      </c>
      <c r="W20" s="77" t="str" cm="1">
        <f t="array" ref="W20">_xlfn.IFS(T20="","",OR(U20=0,U20=""),"Unassessed",U20&lt;1.75,"No Badge Awarded",U20&lt;2,"Silver",U20&lt;2.5,"Gold",TRUE,"Diamond")</f>
        <v>Unassessed</v>
      </c>
    </row>
    <row r="21" spans="7:23" ht="18" x14ac:dyDescent="0.25">
      <c r="G21" s="73"/>
      <c r="H21" s="73"/>
      <c r="I21" s="73"/>
      <c r="T21" s="282" t="s">
        <v>41</v>
      </c>
      <c r="U21" s="268">
        <v>0</v>
      </c>
      <c r="V21" s="77" t="str" cm="1">
        <f t="array" ref="V21">_xlfn.IFS(T21="","",OR(U21=0,U21=""),"Unassessed",U21&lt;1.75,"Less than Acceptable",U21&lt;2,"Capable",U21&lt;2.5,"Mature",TRUE,"Outperforming")</f>
        <v>Unassessed</v>
      </c>
      <c r="W21" s="77" t="str" cm="1">
        <f t="array" ref="W21">_xlfn.IFS(T21="","",OR(U21=0,U21=""),"Unassessed",U21&lt;1.75,"No Badge Awarded",U21&lt;2,"Silver",U21&lt;2.5,"Gold",TRUE,"Diamond")</f>
        <v>Unassessed</v>
      </c>
    </row>
    <row r="22" spans="7:23" ht="18" x14ac:dyDescent="0.25">
      <c r="G22" s="73"/>
      <c r="H22" s="73"/>
      <c r="I22" s="73"/>
      <c r="T22" s="282" t="s">
        <v>42</v>
      </c>
      <c r="U22" s="268">
        <v>0</v>
      </c>
      <c r="V22" s="77" t="str" cm="1">
        <f t="array" ref="V22">_xlfn.IFS(T22="","",OR(U22=0,U22=""),"Unassessed",U22&lt;1.75,"Less than Acceptable",U22&lt;2,"Capable",U22&lt;2.5,"Mature",TRUE,"Outperforming")</f>
        <v>Unassessed</v>
      </c>
      <c r="W22" s="77" t="str" cm="1">
        <f t="array" ref="W22">_xlfn.IFS(T22="","",OR(U22=0,U22=""),"Unassessed",U22&lt;1.75,"No Badge Awarded",U22&lt;2,"Silver",U22&lt;2.5,"Gold",TRUE,"Diamond")</f>
        <v>Unassessed</v>
      </c>
    </row>
    <row r="23" spans="7:23" ht="18" x14ac:dyDescent="0.25">
      <c r="G23" s="73"/>
      <c r="H23" s="73"/>
      <c r="I23" s="73"/>
      <c r="T23" s="282" t="s">
        <v>43</v>
      </c>
      <c r="U23" s="268">
        <v>0</v>
      </c>
      <c r="V23" s="77" t="str" cm="1">
        <f t="array" ref="V23">_xlfn.IFS(T23="","",OR(U23=0,U23=""),"Unassessed",U23&lt;1.75,"Less than Acceptable",U23&lt;2,"Capable",U23&lt;2.5,"Mature",TRUE,"Outperforming")</f>
        <v>Unassessed</v>
      </c>
      <c r="W23" s="77" t="str" cm="1">
        <f t="array" ref="W23">_xlfn.IFS(T23="","",OR(U23=0,U23=""),"Unassessed",U23&lt;1.75,"No Badge Awarded",U23&lt;2,"Silver",U23&lt;2.5,"Gold",TRUE,"Diamond")</f>
        <v>Unassessed</v>
      </c>
    </row>
    <row r="24" spans="7:23" ht="18" x14ac:dyDescent="0.25">
      <c r="G24" s="73"/>
      <c r="H24" s="73"/>
      <c r="I24" s="73"/>
      <c r="T24" s="282" t="s">
        <v>44</v>
      </c>
      <c r="U24" s="268">
        <v>0</v>
      </c>
      <c r="V24" s="81" t="str" cm="1">
        <f t="array" ref="V24">_xlfn.IFS(T24="","",OR(U24=0,U24=""),"Unassessed",U24&lt;1.75,"Less than Acceptable",U24&lt;2,"Capable",U24&lt;2.5,"Mature",TRUE,"Outperforming")</f>
        <v>Unassessed</v>
      </c>
      <c r="W24" s="82" t="str" cm="1">
        <f t="array" ref="W24">_xlfn.IFS(T24="","",OR(U24=0,U24=""),"Unassessed",U24&lt;1.75,"No Badge Awarded",U24&lt;2,"Silver",U24&lt;2.5,"Gold",TRUE,"Diamond")</f>
        <v>Unassessed</v>
      </c>
    </row>
    <row r="25" spans="7:23" ht="18" x14ac:dyDescent="0.25">
      <c r="G25" s="73"/>
      <c r="H25" s="73"/>
      <c r="I25" s="73"/>
      <c r="T25" s="282" t="s">
        <v>45</v>
      </c>
      <c r="U25" s="268">
        <v>0</v>
      </c>
      <c r="V25" s="83" t="str" cm="1">
        <f t="array" ref="V25">_xlfn.IFS(T25="","",OR(U25=0,U25=""),"Unassessed",U25&lt;1.75,"Less than Acceptable",U25&lt;2,"Capable",U25&lt;2.5,"Mature",TRUE,"Outperforming")</f>
        <v>Unassessed</v>
      </c>
      <c r="W25" s="84" t="str" cm="1">
        <f t="array" ref="W25">_xlfn.IFS(T25="","",OR(U25=0,U25=""),"Unassessed",U25&lt;1.75,"No Badge Awarded",U25&lt;2,"Silver",U25&lt;2.5,"Gold",TRUE,"Diamond")</f>
        <v>Unassessed</v>
      </c>
    </row>
    <row r="26" spans="7:23" ht="18" x14ac:dyDescent="0.25">
      <c r="G26" s="73"/>
      <c r="H26" s="73"/>
      <c r="I26" s="73"/>
      <c r="T26" s="282" t="s">
        <v>46</v>
      </c>
      <c r="U26" s="268">
        <v>0</v>
      </c>
      <c r="V26" s="83" t="str" cm="1">
        <f t="array" ref="V26">_xlfn.IFS(T26="","",OR(U26=0,U26=""),"Unassessed",U26&lt;1.75,"Less than Acceptable",U26&lt;2,"Capable",U26&lt;2.5,"Mature",TRUE,"Outperforming")</f>
        <v>Unassessed</v>
      </c>
      <c r="W26" s="84" t="str" cm="1">
        <f t="array" ref="W26">_xlfn.IFS(T26="","",OR(U26=0,U26=""),"Unassessed",U26&lt;1.75,"No Badge Awarded",U26&lt;2,"Silver",U26&lt;2.5,"Gold",TRUE,"Diamond")</f>
        <v>Unassessed</v>
      </c>
    </row>
    <row r="27" spans="7:23" ht="18" x14ac:dyDescent="0.25">
      <c r="G27" s="73"/>
      <c r="H27" s="73"/>
      <c r="I27" s="73"/>
      <c r="T27" s="282" t="s">
        <v>47</v>
      </c>
      <c r="U27" s="268">
        <v>0</v>
      </c>
      <c r="V27" s="83" t="str" cm="1">
        <f t="array" ref="V27">_xlfn.IFS(T27="","",OR(U27=0,U27=""),"Unassessed",U27&lt;1.75,"Less than Acceptable",U27&lt;2,"Capable",U27&lt;2.5,"Mature",TRUE,"Outperforming")</f>
        <v>Unassessed</v>
      </c>
      <c r="W27" s="84" t="str" cm="1">
        <f t="array" ref="W27">_xlfn.IFS(T27="","",OR(U27=0,U27=""),"Unassessed",U27&lt;1.75,"No Badge Awarded",U27&lt;2,"Silver",U27&lt;2.5,"Gold",TRUE,"Diamond")</f>
        <v>Unassessed</v>
      </c>
    </row>
    <row r="28" spans="7:23" ht="18" x14ac:dyDescent="0.25">
      <c r="G28" s="73"/>
      <c r="H28" s="73"/>
      <c r="I28" s="73"/>
      <c r="T28" s="282" t="s">
        <v>48</v>
      </c>
      <c r="U28" s="268">
        <v>0</v>
      </c>
      <c r="V28" s="83" t="str" cm="1">
        <f t="array" ref="V28">_xlfn.IFS(T28="","",OR(U28=0,U28=""),"Unassessed",U28&lt;1.75,"Less than Acceptable",U28&lt;2,"Capable",U28&lt;2.5,"Mature",TRUE,"Outperforming")</f>
        <v>Unassessed</v>
      </c>
      <c r="W28" s="84" t="str" cm="1">
        <f t="array" ref="W28">_xlfn.IFS(T28="","",OR(U28=0,U28=""),"Unassessed",U28&lt;1.75,"No Badge Awarded",U28&lt;2,"Silver",U28&lt;2.5,"Gold",TRUE,"Diamond")</f>
        <v>Unassessed</v>
      </c>
    </row>
    <row r="29" spans="7:23" ht="18" x14ac:dyDescent="0.25">
      <c r="G29" s="73"/>
      <c r="H29" s="73"/>
      <c r="I29" s="73"/>
      <c r="T29" s="282" t="s">
        <v>49</v>
      </c>
      <c r="U29" s="268">
        <v>0</v>
      </c>
      <c r="V29" s="83" t="str" cm="1">
        <f t="array" ref="V29">_xlfn.IFS(T29="","",OR(U29=0,U29=""),"Unassessed",U29&lt;1.75,"Less than Acceptable",U29&lt;2,"Capable",U29&lt;2.5,"Mature",TRUE,"Outperforming")</f>
        <v>Unassessed</v>
      </c>
      <c r="W29" s="84" t="str" cm="1">
        <f t="array" ref="W29">_xlfn.IFS(T29="","",OR(U29=0,U29=""),"Unassessed",U29&lt;1.75,"No Badge Awarded",U29&lt;2,"Silver",U29&lt;2.5,"Gold",TRUE,"Diamond")</f>
        <v>Unassessed</v>
      </c>
    </row>
    <row r="30" spans="7:23" ht="18" x14ac:dyDescent="0.25">
      <c r="G30" s="73"/>
      <c r="T30" s="282" t="s">
        <v>50</v>
      </c>
      <c r="U30" s="268">
        <v>0</v>
      </c>
      <c r="V30" s="83" t="str" cm="1">
        <f t="array" ref="V30">_xlfn.IFS(T30="","",OR(U30=0,U30=""),"Unassessed",U30&lt;1.75,"Less than Acceptable",U30&lt;2,"Capable",U30&lt;2.5,"Mature",TRUE,"Outperforming")</f>
        <v>Unassessed</v>
      </c>
      <c r="W30" s="84" t="str" cm="1">
        <f t="array" ref="W30">_xlfn.IFS(T30="","",OR(U30=0,U30=""),"Unassessed",U30&lt;1.75,"No Badge Awarded",U30&lt;2,"Silver",U30&lt;2.5,"Gold",TRUE,"Diamond")</f>
        <v>Unassessed</v>
      </c>
    </row>
    <row r="31" spans="7:23" ht="18" x14ac:dyDescent="0.25">
      <c r="G31" s="73"/>
      <c r="T31" s="282" t="s">
        <v>51</v>
      </c>
      <c r="U31" s="268">
        <v>0</v>
      </c>
      <c r="V31" s="83" t="str" cm="1">
        <f t="array" ref="V31">_xlfn.IFS(T31="","",OR(U31=0,U31=""),"Unassessed",U31&lt;1.75,"Less than Acceptable",U31&lt;2,"Capable",U31&lt;2.5,"Mature",TRUE,"Outperforming")</f>
        <v>Unassessed</v>
      </c>
      <c r="W31" s="84" t="str" cm="1">
        <f t="array" ref="W31">_xlfn.IFS(T31="","",OR(U31=0,U31=""),"Unassessed",U31&lt;1.75,"No Badge Awarded",U31&lt;2,"Silver",U31&lt;2.5,"Gold",TRUE,"Diamond")</f>
        <v>Unassessed</v>
      </c>
    </row>
    <row r="32" spans="7:23" ht="18" x14ac:dyDescent="0.25">
      <c r="G32" s="73"/>
      <c r="T32" s="282" t="s">
        <v>52</v>
      </c>
      <c r="U32" s="268">
        <v>0</v>
      </c>
      <c r="V32" s="83" t="str" cm="1">
        <f t="array" ref="V32">_xlfn.IFS(T32="","",OR(U32=0,U32=""),"Unassessed",U32&lt;1.75,"Less than Acceptable",U32&lt;2,"Capable",U32&lt;2.5,"Mature",TRUE,"Outperforming")</f>
        <v>Unassessed</v>
      </c>
      <c r="W32" s="84" t="str" cm="1">
        <f t="array" ref="W32">_xlfn.IFS(T32="","",OR(U32=0,U32=""),"Unassessed",U32&lt;1.75,"No Badge Awarded",U32&lt;2,"Silver",U32&lt;2.5,"Gold",TRUE,"Diamond")</f>
        <v>Unassessed</v>
      </c>
    </row>
    <row r="33" spans="4:23" ht="18" x14ac:dyDescent="0.25">
      <c r="G33" s="73"/>
      <c r="T33" s="282" t="s">
        <v>53</v>
      </c>
      <c r="U33" s="268">
        <v>0</v>
      </c>
      <c r="V33" s="83" t="str" cm="1">
        <f t="array" ref="V33">_xlfn.IFS(T33="","",OR(U33=0,U33=""),"Unassessed",U33&lt;1.75,"Less than Acceptable",U33&lt;2,"Capable",U33&lt;2.5,"Mature",TRUE,"Outperforming")</f>
        <v>Unassessed</v>
      </c>
      <c r="W33" s="84" t="str" cm="1">
        <f t="array" ref="W33">_xlfn.IFS(T33="","",OR(U33=0,U33=""),"Unassessed",U33&lt;1.75,"No Badge Awarded",U33&lt;2,"Silver",U33&lt;2.5,"Gold",TRUE,"Diamond")</f>
        <v>Unassessed</v>
      </c>
    </row>
    <row r="34" spans="4:23" ht="18" x14ac:dyDescent="0.25">
      <c r="G34" s="73"/>
      <c r="H34" s="73"/>
      <c r="I34" s="73"/>
      <c r="T34" s="282" t="s">
        <v>54</v>
      </c>
      <c r="U34" s="268">
        <v>0</v>
      </c>
      <c r="V34" s="83" t="str" cm="1">
        <f t="array" ref="V34">_xlfn.IFS(T34="","",OR(U34=0,U34=""),"Unassessed",U34&lt;1.75,"Less than Acceptable",U34&lt;2,"Capable",U34&lt;2.5,"Mature",TRUE,"Outperforming")</f>
        <v>Unassessed</v>
      </c>
      <c r="W34" s="84" t="str" cm="1">
        <f t="array" ref="W34">_xlfn.IFS(T34="","",OR(U34=0,U34=""),"Unassessed",U34&lt;1.75,"No Badge Awarded",U34&lt;2,"Silver",U34&lt;2.5,"Gold",TRUE,"Diamond")</f>
        <v>Unassessed</v>
      </c>
    </row>
    <row r="35" spans="4:23" ht="18" x14ac:dyDescent="0.25">
      <c r="D35" s="74"/>
      <c r="T35" s="282" t="s">
        <v>55</v>
      </c>
      <c r="U35" s="268">
        <v>0</v>
      </c>
      <c r="V35" s="83" t="str" cm="1">
        <f t="array" ref="V35">_xlfn.IFS(T35="","",OR(U35=0,U35=""),"Unassessed",U35&lt;1.75,"Less than Acceptable",U35&lt;2,"Capable",U35&lt;2.5,"Mature",TRUE,"Outperforming")</f>
        <v>Unassessed</v>
      </c>
      <c r="W35" s="84" t="str" cm="1">
        <f t="array" ref="W35">_xlfn.IFS(T35="","",OR(U35=0,U35=""),"Unassessed",U35&lt;1.75,"No Badge Awarded",U35&lt;2,"Silver",U35&lt;2.5,"Gold",TRUE,"Diamond")</f>
        <v>Unassessed</v>
      </c>
    </row>
    <row r="36" spans="4:23" ht="18" x14ac:dyDescent="0.25">
      <c r="D36" s="74"/>
      <c r="T36" s="282" t="s">
        <v>56</v>
      </c>
      <c r="U36" s="268">
        <v>0</v>
      </c>
      <c r="V36" s="83" t="str" cm="1">
        <f t="array" ref="V36">_xlfn.IFS(T36="","",OR(U36=0,U36=""),"Unassessed",U36&lt;1.75,"Less than Acceptable",U36&lt;2,"Capable",U36&lt;2.5,"Mature",TRUE,"Outperforming")</f>
        <v>Unassessed</v>
      </c>
      <c r="W36" s="84" t="str" cm="1">
        <f t="array" ref="W36">_xlfn.IFS(T36="","",OR(U36=0,U36=""),"Unassessed",U36&lt;1.75,"No Badge Awarded",U36&lt;2,"Silver",U36&lt;2.5,"Gold",TRUE,"Diamond")</f>
        <v>Unassessed</v>
      </c>
    </row>
    <row r="37" spans="4:23" ht="18" x14ac:dyDescent="0.25">
      <c r="D37" s="74"/>
      <c r="T37" s="282" t="s">
        <v>57</v>
      </c>
      <c r="U37" s="268">
        <v>0</v>
      </c>
      <c r="V37" s="83" t="str" cm="1">
        <f t="array" ref="V37">_xlfn.IFS(T37="","",OR(U37=0,U37=""),"Unassessed",U37&lt;1.75,"Less than Acceptable",U37&lt;2,"Capable",U37&lt;2.5,"Mature",TRUE,"Outperforming")</f>
        <v>Unassessed</v>
      </c>
      <c r="W37" s="84" t="str" cm="1">
        <f t="array" ref="W37">_xlfn.IFS(T37="","",OR(U37=0,U37=""),"Unassessed",U37&lt;1.75,"No Badge Awarded",U37&lt;2,"Silver",U37&lt;2.5,"Gold",TRUE,"Diamond")</f>
        <v>Unassessed</v>
      </c>
    </row>
    <row r="38" spans="4:23" ht="18" x14ac:dyDescent="0.25">
      <c r="D38" s="74"/>
      <c r="T38" s="282" t="s">
        <v>58</v>
      </c>
      <c r="U38" s="268">
        <v>0</v>
      </c>
      <c r="V38" s="83" t="str" cm="1">
        <f t="array" ref="V38">_xlfn.IFS(T38="","",OR(U38=0,U38=""),"Unassessed",U38&lt;1.75,"Less than Acceptable",U38&lt;2,"Capable",U38&lt;2.5,"Mature",TRUE,"Outperforming")</f>
        <v>Unassessed</v>
      </c>
      <c r="W38" s="84" t="str" cm="1">
        <f t="array" ref="W38">_xlfn.IFS(T38="","",OR(U38=0,U38=""),"Unassessed",U38&lt;1.75,"No Badge Awarded",U38&lt;2,"Silver",U38&lt;2.5,"Gold",TRUE,"Diamond")</f>
        <v>Unassessed</v>
      </c>
    </row>
    <row r="39" spans="4:23" ht="18" x14ac:dyDescent="0.25">
      <c r="D39" s="74"/>
      <c r="T39" s="282" t="s">
        <v>59</v>
      </c>
      <c r="U39" s="268">
        <v>0</v>
      </c>
      <c r="V39" s="83" t="str" cm="1">
        <f t="array" ref="V39">_xlfn.IFS(T39="","",OR(U39=0,U39=""),"Unassessed",U39&lt;1.75,"Less than Acceptable",U39&lt;2,"Capable",U39&lt;2.5,"Mature",TRUE,"Outperforming")</f>
        <v>Unassessed</v>
      </c>
      <c r="W39" s="84" t="str" cm="1">
        <f t="array" ref="W39">_xlfn.IFS(T39="","",OR(U39=0,U39=""),"Unassessed",U39&lt;1.75,"No Badge Awarded",U39&lt;2,"Silver",U39&lt;2.5,"Gold",TRUE,"Diamond")</f>
        <v>Unassessed</v>
      </c>
    </row>
    <row r="40" spans="4:23" ht="18" x14ac:dyDescent="0.25">
      <c r="D40" s="74"/>
      <c r="T40" s="282" t="s">
        <v>60</v>
      </c>
      <c r="U40" s="268">
        <v>0</v>
      </c>
      <c r="V40" s="83" t="str" cm="1">
        <f t="array" ref="V40">_xlfn.IFS(T40="","",OR(U40=0,U40=""),"Unassessed",U40&lt;1.75,"Less than Acceptable",U40&lt;2,"Capable",U40&lt;2.5,"Mature",TRUE,"Outperforming")</f>
        <v>Unassessed</v>
      </c>
      <c r="W40" s="84" t="str" cm="1">
        <f t="array" ref="W40">_xlfn.IFS(T40="","",OR(U40=0,U40=""),"Unassessed",U40&lt;1.75,"No Badge Awarded",U40&lt;2,"Silver",U40&lt;2.5,"Gold",TRUE,"Diamond")</f>
        <v>Unassessed</v>
      </c>
    </row>
    <row r="41" spans="4:23" ht="18" x14ac:dyDescent="0.25">
      <c r="D41" s="74"/>
      <c r="T41" s="282" t="s">
        <v>61</v>
      </c>
      <c r="U41" s="268">
        <v>0</v>
      </c>
      <c r="V41" s="83" t="str" cm="1">
        <f t="array" ref="V41">_xlfn.IFS(T41="","",OR(U41=0,U41=""),"Unassessed",U41&lt;1.75,"Less than Acceptable",U41&lt;2,"Capable",U41&lt;2.5,"Mature",TRUE,"Outperforming")</f>
        <v>Unassessed</v>
      </c>
      <c r="W41" s="84" t="str" cm="1">
        <f t="array" ref="W41">_xlfn.IFS(T41="","",OR(U41=0,U41=""),"Unassessed",U41&lt;1.75,"No Badge Awarded",U41&lt;2,"Silver",U41&lt;2.5,"Gold",TRUE,"Diamond")</f>
        <v>Unassessed</v>
      </c>
    </row>
    <row r="42" spans="4:23" ht="18" x14ac:dyDescent="0.25">
      <c r="D42" s="74"/>
      <c r="T42" s="282" t="s">
        <v>62</v>
      </c>
      <c r="U42" s="268">
        <v>0</v>
      </c>
      <c r="V42" s="83" t="str" cm="1">
        <f t="array" ref="V42">_xlfn.IFS(T42="","",OR(U42=0,U42=""),"Unassessed",U42&lt;1.75,"Less than Acceptable",U42&lt;2,"Capable",U42&lt;2.5,"Mature",TRUE,"Outperforming")</f>
        <v>Unassessed</v>
      </c>
      <c r="W42" s="84" t="str" cm="1">
        <f t="array" ref="W42">_xlfn.IFS(T42="","",OR(U42=0,U42=""),"Unassessed",U42&lt;1.75,"No Badge Awarded",U42&lt;2,"Silver",U42&lt;2.5,"Gold",TRUE,"Diamond")</f>
        <v>Unassessed</v>
      </c>
    </row>
    <row r="43" spans="4:23" ht="18" x14ac:dyDescent="0.25">
      <c r="D43" s="74"/>
      <c r="T43"/>
      <c r="U43"/>
      <c r="V43" s="83" t="str" cm="1">
        <f t="array" ref="V43">_xlfn.IFS(T43="","",OR(U43=0,U43=""),"Unassessed",U43&lt;1.75,"Less than Acceptable",U43&lt;2,"Capable",U43&lt;2.5,"Mature",TRUE,"Outperforming")</f>
        <v/>
      </c>
      <c r="W43" s="84" t="str" cm="1">
        <f t="array" ref="W43">_xlfn.IFS(T43="","",OR(U43=0,U43=""),"Unassessed",U43&lt;1.75,"No Badge Awarded",U43&lt;2,"Silver",U43&lt;2.5,"Gold",TRUE,"Diamond")</f>
        <v/>
      </c>
    </row>
    <row r="44" spans="4:23" ht="18" x14ac:dyDescent="0.25">
      <c r="D44" s="74"/>
      <c r="T44"/>
      <c r="U44"/>
      <c r="V44" s="83" t="str" cm="1">
        <f t="array" ref="V44">_xlfn.IFS(T44="","",OR(U44=0,U44=""),"Unassessed",U44&lt;1.75,"Less than Acceptable",U44&lt;2,"Capable",U44&lt;2.5,"Mature",TRUE,"Outperforming")</f>
        <v/>
      </c>
      <c r="W44" s="84" t="str" cm="1">
        <f t="array" ref="W44">_xlfn.IFS(T44="","",OR(U44=0,U44=""),"Unassessed",U44&lt;1.75,"No Badge Awarded",U44&lt;2,"Silver",U44&lt;2.5,"Gold",TRUE,"Diamond")</f>
        <v/>
      </c>
    </row>
    <row r="45" spans="4:23" ht="18" x14ac:dyDescent="0.25">
      <c r="T45"/>
      <c r="U45"/>
      <c r="V45" s="83" t="str" cm="1">
        <f t="array" ref="V45">_xlfn.IFS(T45="","",OR(U45=0,U45=""),"Unassessed",U45&lt;1.75,"Less than Acceptable",U45&lt;2,"Capable",U45&lt;2.5,"Mature",TRUE,"Outperforming")</f>
        <v/>
      </c>
      <c r="W45" s="84" t="str" cm="1">
        <f t="array" ref="W45">_xlfn.IFS(T45="","",OR(U45=0,U45=""),"Unassessed",U45&lt;1.75,"No Badge Awarded",U45&lt;2,"Silver",U45&lt;2.5,"Gold",TRUE,"Diamond")</f>
        <v/>
      </c>
    </row>
    <row r="46" spans="4:23" ht="18" x14ac:dyDescent="0.25">
      <c r="T46"/>
      <c r="U46"/>
      <c r="V46" s="83" t="str" cm="1">
        <f t="array" ref="V46">_xlfn.IFS(T46="","",OR(U46=0,U46=""),"Unassessed",U46&lt;1.75,"Less than Acceptable",U46&lt;2,"Capable",U46&lt;2.5,"Mature",TRUE,"Outperforming")</f>
        <v/>
      </c>
      <c r="W46" s="84" t="str" cm="1">
        <f t="array" ref="W46">_xlfn.IFS(T46="","",OR(U46=0,U46=""),"Unassessed",U46&lt;1.75,"No Badge Awarded",U46&lt;2,"Silver",U46&lt;2.5,"Gold",TRUE,"Diamond")</f>
        <v/>
      </c>
    </row>
    <row r="47" spans="4:23" ht="18" x14ac:dyDescent="0.25">
      <c r="T47"/>
      <c r="U47"/>
      <c r="V47" s="83" t="str" cm="1">
        <f t="array" ref="V47">_xlfn.IFS(T47="","",OR(U47=0,U47=""),"Unassessed",U47&lt;1.75,"Less than Acceptable",U47&lt;2,"Capable",U47&lt;2.5,"Mature",TRUE,"Outperforming")</f>
        <v/>
      </c>
      <c r="W47" s="84" t="str" cm="1">
        <f t="array" ref="W47">_xlfn.IFS(T47="","",OR(U47=0,U47=""),"Unassessed",U47&lt;1.75,"No Badge Awarded",U47&lt;2,"Silver",U47&lt;2.5,"Gold",TRUE,"Diamond")</f>
        <v/>
      </c>
    </row>
    <row r="48" spans="4:23" ht="18" x14ac:dyDescent="0.25">
      <c r="T48"/>
      <c r="U48"/>
      <c r="V48" s="83" t="str" cm="1">
        <f t="array" ref="V48">_xlfn.IFS(T48="","",OR(U48=0,U48=""),"Unassessed",U48&lt;1.75,"Less than Acceptable",U48&lt;2,"Capable",U48&lt;2.5,"Mature",TRUE,"Outperforming")</f>
        <v/>
      </c>
      <c r="W48" s="84" t="str" cm="1">
        <f t="array" ref="W48">_xlfn.IFS(T48="","",OR(U48=0,U48=""),"Unassessed",U48&lt;1.75,"No Badge Awarded",U48&lt;2,"Silver",U48&lt;2.5,"Gold",TRUE,"Diamond")</f>
        <v/>
      </c>
    </row>
    <row r="49" spans="2:23" ht="18" x14ac:dyDescent="0.25">
      <c r="T49"/>
      <c r="U49"/>
      <c r="V49" s="83" t="str" cm="1">
        <f t="array" ref="V49">_xlfn.IFS(T49="","",OR(U49=0,U49=""),"Unassessed",U49&lt;1.75,"Less than Acceptable",U49&lt;2,"Capable",U49&lt;2.5,"Mature",TRUE,"Outperforming")</f>
        <v/>
      </c>
      <c r="W49" s="84" t="str" cm="1">
        <f t="array" ref="W49">_xlfn.IFS(T49="","",OR(U49=0,U49=""),"Unassessed",U49&lt;1.75,"No Badge Awarded",U49&lt;2,"Silver",U49&lt;2.5,"Gold",TRUE,"Diamond")</f>
        <v/>
      </c>
    </row>
    <row r="50" spans="2:23" ht="18" x14ac:dyDescent="0.25">
      <c r="T50"/>
      <c r="U50"/>
      <c r="V50" s="83" t="str" cm="1">
        <f t="array" ref="V50">_xlfn.IFS(T50="","",OR(U50=0,U50=""),"Unassessed",U50&lt;1.75,"Less than Acceptable",U50&lt;2,"Capable",U50&lt;2.5,"Mature",TRUE,"Outperforming")</f>
        <v/>
      </c>
      <c r="W50" s="84" t="str" cm="1">
        <f t="array" ref="W50">_xlfn.IFS(T50="","",OR(U50=0,U50=""),"Unassessed",U50&lt;1.75,"No Badge Awarded",U50&lt;2,"Silver",U50&lt;2.5,"Gold",TRUE,"Diamond")</f>
        <v/>
      </c>
    </row>
    <row r="51" spans="2:23" ht="18" x14ac:dyDescent="0.25">
      <c r="T51"/>
      <c r="U51"/>
      <c r="V51" s="85" t="str" cm="1">
        <f t="array" ref="V51">_xlfn.IFS(T51="","",OR(U51=0,U51=""),"Unassessed",U51&lt;1.75,"Less than Acceptable",U51&lt;2,"Capable",U51&lt;2.5,"Mature",TRUE,"Outperforming")</f>
        <v/>
      </c>
      <c r="W51" s="86" t="str" cm="1">
        <f t="array" ref="W51">_xlfn.IFS(T51="","",OR(U51=0,U51=""),"Unassessed",U51&lt;1.75,"No Badge Awarded",U51&lt;2,"Silver",U51&lt;2.5,"Gold",TRUE,"Diamond")</f>
        <v/>
      </c>
    </row>
    <row r="52" spans="2:23" ht="18" x14ac:dyDescent="0.25"/>
    <row r="53" spans="2:23" ht="18" x14ac:dyDescent="0.25">
      <c r="B53" s="74"/>
      <c r="C53" s="74"/>
    </row>
    <row r="54" spans="2:23" ht="18" x14ac:dyDescent="0.25">
      <c r="B54" s="74"/>
      <c r="C54" s="74"/>
    </row>
    <row r="55" spans="2:23" ht="18" x14ac:dyDescent="0.25">
      <c r="B55" s="74"/>
      <c r="C55" s="74"/>
    </row>
    <row r="56" spans="2:23" ht="18" x14ac:dyDescent="0.25">
      <c r="B56" s="74"/>
      <c r="C56" s="74"/>
    </row>
    <row r="57" spans="2:23" ht="18" x14ac:dyDescent="0.25">
      <c r="B57" s="74"/>
      <c r="C57" s="74"/>
    </row>
    <row r="58" spans="2:23" ht="18" x14ac:dyDescent="0.25">
      <c r="B58" s="74"/>
      <c r="C58" s="74"/>
    </row>
    <row r="59" spans="2:23" ht="18" x14ac:dyDescent="0.25">
      <c r="B59" s="74"/>
      <c r="C59" s="74"/>
    </row>
    <row r="60" spans="2:23" ht="18" x14ac:dyDescent="0.25">
      <c r="B60" s="74"/>
      <c r="C60" s="74"/>
    </row>
    <row r="61" spans="2:23" ht="18" x14ac:dyDescent="0.25">
      <c r="B61" s="74"/>
      <c r="C61" s="74"/>
    </row>
    <row r="62" spans="2:23" ht="18" x14ac:dyDescent="0.25">
      <c r="B62" s="74"/>
      <c r="C62" s="74"/>
    </row>
    <row r="63" spans="2:23" ht="18" x14ac:dyDescent="0.25">
      <c r="B63" s="74"/>
      <c r="C63" s="74"/>
    </row>
    <row r="64" spans="2:23" ht="18" x14ac:dyDescent="0.25">
      <c r="B64" s="74"/>
      <c r="C64" s="74"/>
    </row>
    <row r="65" spans="2:3" ht="18" x14ac:dyDescent="0.25">
      <c r="B65" s="74"/>
      <c r="C65" s="74"/>
    </row>
    <row r="66" spans="2:3" ht="18" x14ac:dyDescent="0.25">
      <c r="B66" s="74"/>
      <c r="C66" s="74"/>
    </row>
    <row r="67" spans="2:3" ht="18" x14ac:dyDescent="0.25">
      <c r="B67" s="74"/>
      <c r="C67" s="74"/>
    </row>
    <row r="68" spans="2:3" ht="18" x14ac:dyDescent="0.25">
      <c r="B68" s="74"/>
      <c r="C68" s="74"/>
    </row>
    <row r="69" spans="2:3" ht="18" x14ac:dyDescent="0.25">
      <c r="B69" s="74"/>
      <c r="C69" s="74"/>
    </row>
    <row r="70" spans="2:3" ht="18" x14ac:dyDescent="0.25">
      <c r="B70" s="74"/>
      <c r="C70" s="74"/>
    </row>
    <row r="71" spans="2:3" ht="18" x14ac:dyDescent="0.25">
      <c r="B71" s="74"/>
      <c r="C71" s="74"/>
    </row>
    <row r="72" spans="2:3" ht="18" x14ac:dyDescent="0.25">
      <c r="B72" s="74"/>
      <c r="C72" s="74"/>
    </row>
    <row r="73" spans="2:3" ht="18" x14ac:dyDescent="0.25">
      <c r="B73" s="74"/>
      <c r="C73" s="74"/>
    </row>
    <row r="74" spans="2:3" ht="18" x14ac:dyDescent="0.25">
      <c r="B74" s="74"/>
      <c r="C74" s="74"/>
    </row>
    <row r="75" spans="2:3" ht="18" x14ac:dyDescent="0.25">
      <c r="B75" s="74"/>
      <c r="C75" s="74"/>
    </row>
    <row r="76" spans="2:3" ht="18" x14ac:dyDescent="0.25">
      <c r="B76" s="74"/>
      <c r="C76" s="74"/>
    </row>
    <row r="77" spans="2:3" ht="18" x14ac:dyDescent="0.25">
      <c r="B77" s="74"/>
      <c r="C77" s="74"/>
    </row>
    <row r="78" spans="2:3" ht="18" x14ac:dyDescent="0.25">
      <c r="B78" s="74"/>
      <c r="C78" s="74"/>
    </row>
    <row r="79" spans="2:3" ht="18" x14ac:dyDescent="0.25">
      <c r="B79" s="74"/>
      <c r="C79" s="74"/>
    </row>
    <row r="80" spans="2:3" ht="18" x14ac:dyDescent="0.25">
      <c r="B80" s="74"/>
      <c r="C80" s="74"/>
    </row>
  </sheetData>
  <sheetProtection algorithmName="SHA-1" hashValue="P9CWtQtuvMGJCvL3ODthnD8tAbI=" saltValue="+KRg97NPMrEXvqxLTqAH1w==" spinCount="100000" sheet="1" autoFilter="0" pivotTables="0"/>
  <mergeCells count="8">
    <mergeCell ref="B7:F7"/>
    <mergeCell ref="T13:U13"/>
    <mergeCell ref="A1:W1"/>
    <mergeCell ref="A2:W2"/>
    <mergeCell ref="A3:W3"/>
    <mergeCell ref="A4:R4"/>
    <mergeCell ref="T4:V4"/>
    <mergeCell ref="B5:F5"/>
  </mergeCells>
  <conditionalFormatting sqref="V15:V51 U6:U10">
    <cfRule type="cellIs" dxfId="108" priority="4" operator="equal">
      <formula>"Below Assessment Threshold"</formula>
    </cfRule>
    <cfRule type="cellIs" dxfId="107" priority="5" operator="equal">
      <formula>"Less than Acceptable"</formula>
    </cfRule>
    <cfRule type="cellIs" dxfId="106" priority="6" operator="equal">
      <formula>"Acceptable/Sufficient"</formula>
    </cfRule>
    <cfRule type="cellIs" dxfId="105" priority="7" operator="equal">
      <formula>"Capable"</formula>
    </cfRule>
    <cfRule type="cellIs" dxfId="104" priority="8" operator="equal">
      <formula>"Mature"</formula>
    </cfRule>
    <cfRule type="cellIs" dxfId="103" priority="9" operator="equal">
      <formula>"Outperforming"</formula>
    </cfRule>
  </conditionalFormatting>
  <conditionalFormatting sqref="V15:W51 U6:V10">
    <cfRule type="cellIs" dxfId="102" priority="2" operator="equal">
      <formula>"Unassessed"</formula>
    </cfRule>
  </conditionalFormatting>
  <conditionalFormatting sqref="V15:W51">
    <cfRule type="expression" dxfId="101" priority="1" stopIfTrue="1">
      <formula>IF($T15="",TRUE,FALSE)</formula>
    </cfRule>
    <cfRule type="expression" dxfId="100" priority="13">
      <formula>IF($T16="",TRUE,FALSE)</formula>
    </cfRule>
    <cfRule type="cellIs" dxfId="99" priority="14" operator="equal">
      <formula>""</formula>
    </cfRule>
    <cfRule type="cellIs" dxfId="98" priority="15" operator="equal">
      <formula>0</formula>
    </cfRule>
  </conditionalFormatting>
  <conditionalFormatting sqref="W15:W51 V6:V10">
    <cfRule type="cellIs" dxfId="97" priority="3" operator="equal">
      <formula>"Bronze"</formula>
    </cfRule>
    <cfRule type="cellIs" dxfId="96" priority="10" operator="equal">
      <formula>"Silver"</formula>
    </cfRule>
    <cfRule type="cellIs" dxfId="95" priority="11" operator="equal">
      <formula>"Gold"</formula>
    </cfRule>
    <cfRule type="cellIs" dxfId="94" priority="12" operator="equal">
      <formula>"Diamond"</formula>
    </cfRule>
  </conditionalFormatting>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E551B-7C60-4D78-A6B8-4C371332A0FF}">
  <sheetPr>
    <tabColor rgb="FFFFC000"/>
  </sheetPr>
  <dimension ref="A1:H101"/>
  <sheetViews>
    <sheetView showGridLines="0" zoomScale="70" zoomScaleNormal="70" workbookViewId="0">
      <selection activeCell="B39" sqref="B39"/>
    </sheetView>
  </sheetViews>
  <sheetFormatPr defaultColWidth="8.85546875" defaultRowHeight="15" customHeight="1" x14ac:dyDescent="0.25"/>
  <cols>
    <col min="1" max="1" width="3.85546875" style="74" customWidth="1"/>
    <col min="2" max="2" width="38.85546875" style="71" customWidth="1"/>
    <col min="3" max="5" width="38.85546875" style="73" customWidth="1"/>
    <col min="6" max="6" width="75.85546875" style="74" customWidth="1"/>
    <col min="7" max="16384" width="8.85546875" style="74"/>
  </cols>
  <sheetData>
    <row r="1" spans="1:8" ht="71.25" customHeight="1" x14ac:dyDescent="0.25">
      <c r="A1" s="300" t="s">
        <v>63</v>
      </c>
      <c r="B1" s="301"/>
      <c r="C1" s="301"/>
      <c r="D1" s="301"/>
      <c r="E1" s="301"/>
      <c r="F1" s="301"/>
      <c r="G1" s="301"/>
      <c r="H1" s="301"/>
    </row>
    <row r="2" spans="1:8" ht="20.25" customHeight="1" x14ac:dyDescent="0.25">
      <c r="A2" s="302" t="s">
        <v>1</v>
      </c>
      <c r="B2" s="302"/>
      <c r="C2" s="302"/>
      <c r="D2" s="302"/>
      <c r="E2" s="302"/>
      <c r="F2" s="302"/>
      <c r="G2" s="302"/>
      <c r="H2" s="302"/>
    </row>
    <row r="3" spans="1:8" s="149" customFormat="1" ht="20.25" customHeight="1" x14ac:dyDescent="0.25"/>
    <row r="4" spans="1:8" ht="20.25" customHeight="1" x14ac:dyDescent="0.25">
      <c r="A4" s="149"/>
      <c r="B4" s="312" t="s">
        <v>922</v>
      </c>
      <c r="C4" s="312"/>
      <c r="D4" s="312"/>
      <c r="E4" s="312"/>
      <c r="F4" s="312"/>
      <c r="G4" s="312"/>
    </row>
    <row r="5" spans="1:8" ht="39" customHeight="1" x14ac:dyDescent="0.25">
      <c r="B5" s="312"/>
      <c r="C5" s="312"/>
      <c r="D5" s="312"/>
      <c r="E5" s="312"/>
      <c r="F5" s="312"/>
      <c r="G5" s="312"/>
    </row>
    <row r="6" spans="1:8" ht="20.100000000000001" customHeight="1" x14ac:dyDescent="0.25">
      <c r="B6" s="312"/>
      <c r="C6" s="312"/>
      <c r="D6" s="312"/>
      <c r="E6" s="312"/>
      <c r="F6" s="312"/>
      <c r="G6" s="312"/>
    </row>
    <row r="7" spans="1:8" ht="37.35" customHeight="1" x14ac:dyDescent="0.25">
      <c r="B7" s="312"/>
      <c r="C7" s="312"/>
      <c r="D7" s="312"/>
      <c r="E7" s="312"/>
      <c r="F7" s="312"/>
      <c r="G7" s="312"/>
    </row>
    <row r="8" spans="1:8" ht="18" customHeight="1" x14ac:dyDescent="0.25">
      <c r="A8" s="51"/>
      <c r="B8" s="312"/>
      <c r="C8" s="312"/>
      <c r="D8" s="312"/>
      <c r="E8" s="312"/>
      <c r="F8" s="312"/>
      <c r="G8" s="312"/>
    </row>
    <row r="9" spans="1:8" ht="18" customHeight="1" x14ac:dyDescent="0.25">
      <c r="A9" s="51"/>
      <c r="B9" s="312"/>
      <c r="C9" s="312"/>
      <c r="D9" s="312"/>
      <c r="E9" s="312"/>
      <c r="F9" s="312"/>
      <c r="G9" s="312"/>
    </row>
    <row r="10" spans="1:8" ht="18" customHeight="1" x14ac:dyDescent="0.25">
      <c r="A10" s="51"/>
      <c r="B10" s="312"/>
      <c r="C10" s="312"/>
      <c r="D10" s="312"/>
      <c r="E10" s="312"/>
      <c r="F10" s="312"/>
      <c r="G10" s="312"/>
    </row>
    <row r="11" spans="1:8" ht="18" customHeight="1" x14ac:dyDescent="0.25">
      <c r="A11" s="51"/>
      <c r="B11" s="312"/>
      <c r="C11" s="312"/>
      <c r="D11" s="312"/>
      <c r="E11" s="312"/>
      <c r="F11" s="312"/>
      <c r="G11" s="312"/>
    </row>
    <row r="12" spans="1:8" ht="18" customHeight="1" x14ac:dyDescent="0.25">
      <c r="A12" s="51"/>
      <c r="B12" s="312"/>
      <c r="C12" s="312"/>
      <c r="D12" s="312"/>
      <c r="E12" s="312"/>
      <c r="F12" s="312"/>
      <c r="G12" s="312"/>
    </row>
    <row r="13" spans="1:8" ht="18" customHeight="1" x14ac:dyDescent="0.25">
      <c r="A13" s="51"/>
      <c r="B13" s="312"/>
      <c r="C13" s="312"/>
      <c r="D13" s="312"/>
      <c r="E13" s="312"/>
      <c r="F13" s="312"/>
      <c r="G13" s="312"/>
    </row>
    <row r="14" spans="1:8" ht="18" customHeight="1" x14ac:dyDescent="0.25">
      <c r="A14" s="51"/>
      <c r="B14" s="312"/>
      <c r="C14" s="312"/>
      <c r="D14" s="312"/>
      <c r="E14" s="312"/>
      <c r="F14" s="312"/>
      <c r="G14" s="312"/>
    </row>
    <row r="15" spans="1:8" ht="18" x14ac:dyDescent="0.25">
      <c r="A15" s="51"/>
      <c r="B15" s="312"/>
      <c r="C15" s="312"/>
      <c r="D15" s="312"/>
      <c r="E15" s="312"/>
      <c r="F15" s="312"/>
      <c r="G15" s="312"/>
    </row>
    <row r="16" spans="1:8" ht="18" x14ac:dyDescent="0.25">
      <c r="A16" s="51"/>
      <c r="B16" s="312"/>
      <c r="C16" s="312"/>
      <c r="D16" s="312"/>
      <c r="E16" s="312"/>
      <c r="F16" s="312"/>
      <c r="G16" s="312"/>
    </row>
    <row r="17" spans="1:7" ht="18" x14ac:dyDescent="0.25">
      <c r="A17" s="51"/>
      <c r="B17" s="312"/>
      <c r="C17" s="312"/>
      <c r="D17" s="312"/>
      <c r="E17" s="312"/>
      <c r="F17" s="312"/>
      <c r="G17" s="312"/>
    </row>
    <row r="18" spans="1:7" ht="24.75" customHeight="1" x14ac:dyDescent="0.25">
      <c r="A18" s="51"/>
      <c r="B18" s="312"/>
      <c r="C18" s="312"/>
      <c r="D18" s="312"/>
      <c r="E18" s="312"/>
      <c r="F18" s="312"/>
      <c r="G18" s="312"/>
    </row>
    <row r="19" spans="1:7" ht="18" x14ac:dyDescent="0.25">
      <c r="A19" s="51"/>
      <c r="B19" s="312"/>
      <c r="C19" s="312"/>
      <c r="D19" s="312"/>
      <c r="E19" s="312"/>
      <c r="F19" s="312"/>
      <c r="G19" s="312"/>
    </row>
    <row r="20" spans="1:7" ht="18" x14ac:dyDescent="0.25">
      <c r="A20" s="51"/>
      <c r="B20" s="312"/>
      <c r="C20" s="312"/>
      <c r="D20" s="312"/>
      <c r="E20" s="312"/>
      <c r="F20" s="312"/>
      <c r="G20" s="312"/>
    </row>
    <row r="21" spans="1:7" ht="18" x14ac:dyDescent="0.25">
      <c r="A21" s="51"/>
      <c r="B21" s="312"/>
      <c r="C21" s="312"/>
      <c r="D21" s="312"/>
      <c r="E21" s="312"/>
      <c r="F21" s="312"/>
      <c r="G21" s="312"/>
    </row>
    <row r="22" spans="1:7" ht="18" x14ac:dyDescent="0.25">
      <c r="A22" s="51"/>
      <c r="B22" s="312"/>
      <c r="C22" s="312"/>
      <c r="D22" s="312"/>
      <c r="E22" s="312"/>
      <c r="F22" s="312"/>
      <c r="G22" s="312"/>
    </row>
    <row r="23" spans="1:7" ht="18" x14ac:dyDescent="0.25">
      <c r="A23" s="51"/>
      <c r="B23" s="312"/>
      <c r="C23" s="312"/>
      <c r="D23" s="312"/>
      <c r="E23" s="312"/>
      <c r="F23" s="312"/>
      <c r="G23" s="312"/>
    </row>
    <row r="24" spans="1:7" ht="18" x14ac:dyDescent="0.25">
      <c r="A24" s="51"/>
      <c r="B24" s="312"/>
      <c r="C24" s="312"/>
      <c r="D24" s="312"/>
      <c r="E24" s="312"/>
      <c r="F24" s="312"/>
      <c r="G24" s="312"/>
    </row>
    <row r="25" spans="1:7" ht="18" x14ac:dyDescent="0.25">
      <c r="A25" s="51"/>
      <c r="B25" s="312"/>
      <c r="C25" s="312"/>
      <c r="D25" s="312"/>
      <c r="E25" s="312"/>
      <c r="F25" s="312"/>
      <c r="G25" s="312"/>
    </row>
    <row r="26" spans="1:7" ht="18" x14ac:dyDescent="0.25">
      <c r="A26" s="51"/>
      <c r="B26" s="312"/>
      <c r="C26" s="312"/>
      <c r="D26" s="312"/>
      <c r="E26" s="312"/>
      <c r="F26" s="312"/>
      <c r="G26" s="312"/>
    </row>
    <row r="27" spans="1:7" ht="18" x14ac:dyDescent="0.25">
      <c r="A27" s="51"/>
      <c r="B27" s="312"/>
      <c r="C27" s="312"/>
      <c r="D27" s="312"/>
      <c r="E27" s="312"/>
      <c r="F27" s="312"/>
      <c r="G27" s="312"/>
    </row>
    <row r="28" spans="1:7" ht="17.45" customHeight="1" x14ac:dyDescent="0.25">
      <c r="A28" s="51"/>
      <c r="B28" s="312"/>
      <c r="C28" s="312"/>
      <c r="D28" s="312"/>
      <c r="E28" s="312"/>
      <c r="F28" s="312"/>
      <c r="G28" s="312"/>
    </row>
    <row r="29" spans="1:7" ht="17.45" customHeight="1" x14ac:dyDescent="0.25">
      <c r="A29" s="51"/>
      <c r="B29" s="312"/>
      <c r="C29" s="312"/>
      <c r="D29" s="312"/>
      <c r="E29" s="312"/>
      <c r="F29" s="312"/>
      <c r="G29" s="312"/>
    </row>
    <row r="30" spans="1:7" ht="17.45" customHeight="1" x14ac:dyDescent="0.25">
      <c r="A30" s="51"/>
      <c r="B30" s="312"/>
      <c r="C30" s="312"/>
      <c r="D30" s="312"/>
      <c r="E30" s="312"/>
      <c r="F30" s="312"/>
      <c r="G30" s="312"/>
    </row>
    <row r="31" spans="1:7" ht="24.75" customHeight="1" x14ac:dyDescent="0.25">
      <c r="A31" s="51"/>
      <c r="B31" s="312"/>
      <c r="C31" s="312"/>
      <c r="D31" s="312"/>
      <c r="E31" s="312"/>
      <c r="F31" s="312"/>
      <c r="G31" s="312"/>
    </row>
    <row r="32" spans="1:7" ht="18" x14ac:dyDescent="0.25">
      <c r="A32" s="51"/>
      <c r="B32" s="312"/>
      <c r="C32" s="312"/>
      <c r="D32" s="312"/>
      <c r="E32" s="312"/>
      <c r="F32" s="312"/>
      <c r="G32" s="312"/>
    </row>
    <row r="33" spans="1:7" ht="18" x14ac:dyDescent="0.25">
      <c r="A33" s="51"/>
      <c r="B33" s="312"/>
      <c r="C33" s="312"/>
      <c r="D33" s="312"/>
      <c r="E33" s="312"/>
      <c r="F33" s="312"/>
      <c r="G33" s="312"/>
    </row>
    <row r="34" spans="1:7" ht="18" x14ac:dyDescent="0.25">
      <c r="A34" s="51"/>
      <c r="B34" s="312"/>
      <c r="C34" s="312"/>
      <c r="D34" s="312"/>
      <c r="E34" s="312"/>
      <c r="F34" s="312"/>
      <c r="G34" s="312"/>
    </row>
    <row r="35" spans="1:7" ht="18" x14ac:dyDescent="0.25">
      <c r="A35" s="51"/>
      <c r="B35" s="312"/>
      <c r="C35" s="312"/>
      <c r="D35" s="312"/>
      <c r="E35" s="312"/>
      <c r="F35" s="312"/>
      <c r="G35" s="312"/>
    </row>
    <row r="36" spans="1:7" ht="18" x14ac:dyDescent="0.25">
      <c r="A36" s="51"/>
      <c r="B36" s="312"/>
      <c r="C36" s="312"/>
      <c r="D36" s="312"/>
      <c r="E36" s="312"/>
      <c r="F36" s="312"/>
      <c r="G36" s="312"/>
    </row>
    <row r="37" spans="1:7" ht="18" x14ac:dyDescent="0.25">
      <c r="A37" s="51"/>
      <c r="B37" s="312"/>
      <c r="C37" s="312"/>
      <c r="D37" s="312"/>
      <c r="E37" s="312"/>
      <c r="F37" s="312"/>
      <c r="G37" s="312"/>
    </row>
    <row r="38" spans="1:7" ht="18" x14ac:dyDescent="0.25">
      <c r="A38" s="51"/>
      <c r="B38" s="312"/>
      <c r="C38" s="312"/>
      <c r="D38" s="312"/>
      <c r="E38" s="312"/>
      <c r="F38" s="312"/>
      <c r="G38" s="312"/>
    </row>
    <row r="39" spans="1:7" ht="18" x14ac:dyDescent="0.25">
      <c r="A39" s="51"/>
      <c r="B39" s="74"/>
      <c r="C39" s="74"/>
      <c r="D39" s="289"/>
      <c r="E39" s="288"/>
      <c r="F39" s="288"/>
    </row>
    <row r="40" spans="1:7" ht="18" x14ac:dyDescent="0.25">
      <c r="A40" s="51"/>
      <c r="B40" s="74"/>
      <c r="C40" s="74"/>
      <c r="D40" s="289"/>
      <c r="E40" s="288"/>
      <c r="F40" s="288"/>
    </row>
    <row r="41" spans="1:7" ht="18" x14ac:dyDescent="0.25">
      <c r="A41" s="51"/>
      <c r="B41" s="74"/>
      <c r="C41" s="74"/>
      <c r="D41" s="289"/>
      <c r="E41" s="288"/>
      <c r="F41" s="288"/>
    </row>
    <row r="42" spans="1:7" ht="18" x14ac:dyDescent="0.25">
      <c r="A42" s="51"/>
      <c r="B42" s="288"/>
      <c r="C42" s="74"/>
      <c r="D42" s="288"/>
      <c r="E42" s="288"/>
      <c r="F42" s="288"/>
    </row>
    <row r="43" spans="1:7" ht="18" x14ac:dyDescent="0.25">
      <c r="A43" s="51"/>
      <c r="B43" s="288"/>
      <c r="C43" s="288"/>
      <c r="D43" s="288"/>
      <c r="E43" s="288"/>
      <c r="F43" s="288"/>
    </row>
    <row r="44" spans="1:7" ht="18" x14ac:dyDescent="0.25">
      <c r="A44" s="51"/>
      <c r="B44" s="288"/>
      <c r="C44" s="288"/>
      <c r="D44" s="288"/>
      <c r="E44" s="288"/>
      <c r="F44" s="288"/>
    </row>
    <row r="45" spans="1:7" ht="18" x14ac:dyDescent="0.25">
      <c r="A45" s="51"/>
      <c r="B45" s="288"/>
      <c r="C45" s="288"/>
      <c r="D45" s="288"/>
      <c r="E45" s="288"/>
      <c r="F45" s="288"/>
    </row>
    <row r="46" spans="1:7" ht="18" x14ac:dyDescent="0.25">
      <c r="B46" s="288"/>
      <c r="C46" s="288"/>
      <c r="D46" s="288"/>
      <c r="E46" s="288"/>
      <c r="F46" s="288"/>
    </row>
    <row r="47" spans="1:7" ht="18" x14ac:dyDescent="0.25">
      <c r="B47" s="288"/>
      <c r="C47" s="288"/>
      <c r="D47" s="289"/>
      <c r="E47" s="288"/>
      <c r="F47" s="288"/>
    </row>
    <row r="48" spans="1:7" ht="18" x14ac:dyDescent="0.25">
      <c r="B48" s="288"/>
      <c r="C48" s="288"/>
      <c r="D48" s="289"/>
      <c r="E48" s="288"/>
      <c r="F48" s="288"/>
    </row>
    <row r="49" spans="2:6" ht="18" x14ac:dyDescent="0.25">
      <c r="B49" s="288"/>
      <c r="C49" s="288"/>
      <c r="D49" s="289"/>
      <c r="E49" s="288"/>
      <c r="F49" s="288"/>
    </row>
    <row r="50" spans="2:6" ht="18" x14ac:dyDescent="0.25">
      <c r="B50" s="288"/>
      <c r="C50" s="288"/>
      <c r="D50" s="289"/>
      <c r="E50" s="288"/>
      <c r="F50" s="288"/>
    </row>
    <row r="51" spans="2:6" ht="18" x14ac:dyDescent="0.25">
      <c r="B51" s="288"/>
      <c r="C51" s="288"/>
      <c r="D51" s="289"/>
      <c r="E51" s="288"/>
      <c r="F51" s="288"/>
    </row>
    <row r="52" spans="2:6" ht="18" x14ac:dyDescent="0.25">
      <c r="B52" s="288"/>
      <c r="C52" s="288"/>
      <c r="D52" s="289"/>
      <c r="E52" s="288"/>
      <c r="F52" s="288"/>
    </row>
    <row r="53" spans="2:6" ht="18" x14ac:dyDescent="0.25">
      <c r="B53" s="288"/>
      <c r="C53" s="288"/>
      <c r="D53" s="289"/>
      <c r="E53" s="288"/>
      <c r="F53" s="288"/>
    </row>
    <row r="54" spans="2:6" ht="18" x14ac:dyDescent="0.25">
      <c r="B54" s="288"/>
      <c r="C54" s="288"/>
      <c r="D54" s="289"/>
      <c r="E54" s="288"/>
      <c r="F54" s="288"/>
    </row>
    <row r="55" spans="2:6" ht="18" x14ac:dyDescent="0.25">
      <c r="B55" s="288"/>
      <c r="C55" s="288"/>
      <c r="D55" s="289"/>
      <c r="E55" s="288"/>
      <c r="F55" s="288"/>
    </row>
    <row r="56" spans="2:6" ht="18" x14ac:dyDescent="0.25">
      <c r="B56" s="288"/>
      <c r="C56" s="288"/>
      <c r="D56" s="289"/>
      <c r="E56" s="288"/>
      <c r="F56" s="288"/>
    </row>
    <row r="57" spans="2:6" ht="18" x14ac:dyDescent="0.25">
      <c r="B57" s="288"/>
      <c r="C57" s="288"/>
      <c r="D57" s="289"/>
      <c r="E57" s="288"/>
      <c r="F57" s="288"/>
    </row>
    <row r="58" spans="2:6" ht="18" x14ac:dyDescent="0.25">
      <c r="B58" s="288"/>
      <c r="C58" s="288"/>
      <c r="D58" s="289"/>
      <c r="E58" s="288"/>
      <c r="F58" s="288"/>
    </row>
    <row r="59" spans="2:6" ht="18" x14ac:dyDescent="0.25">
      <c r="B59" s="288"/>
      <c r="C59" s="288"/>
      <c r="D59" s="289"/>
      <c r="E59" s="288"/>
      <c r="F59" s="288"/>
    </row>
    <row r="60" spans="2:6" ht="18" x14ac:dyDescent="0.25">
      <c r="B60" s="288"/>
      <c r="C60" s="288"/>
      <c r="D60" s="289"/>
      <c r="E60" s="288"/>
      <c r="F60" s="288"/>
    </row>
    <row r="61" spans="2:6" ht="18" x14ac:dyDescent="0.25">
      <c r="B61" s="288"/>
      <c r="C61" s="288"/>
      <c r="D61" s="289"/>
      <c r="E61" s="288"/>
      <c r="F61" s="288"/>
    </row>
    <row r="62" spans="2:6" ht="18" x14ac:dyDescent="0.25">
      <c r="B62" s="288"/>
      <c r="C62" s="288"/>
      <c r="D62" s="289"/>
      <c r="E62" s="288"/>
      <c r="F62" s="288"/>
    </row>
    <row r="63" spans="2:6" ht="18" x14ac:dyDescent="0.25">
      <c r="B63" s="288"/>
      <c r="C63" s="288"/>
      <c r="D63" s="289"/>
      <c r="E63" s="288"/>
      <c r="F63" s="288"/>
    </row>
    <row r="64" spans="2:6" ht="18" x14ac:dyDescent="0.25">
      <c r="B64" s="288"/>
      <c r="C64" s="288"/>
      <c r="D64" s="289"/>
      <c r="E64" s="288"/>
      <c r="F64" s="288"/>
    </row>
    <row r="65" spans="1:7" s="72" customFormat="1" ht="18" x14ac:dyDescent="0.25">
      <c r="A65" s="74"/>
      <c r="B65" s="288"/>
      <c r="C65" s="288"/>
      <c r="D65" s="289"/>
      <c r="E65" s="288"/>
      <c r="F65" s="288"/>
      <c r="G65" s="74"/>
    </row>
    <row r="66" spans="1:7" s="72" customFormat="1" ht="18" x14ac:dyDescent="0.25">
      <c r="A66" s="74"/>
      <c r="B66" s="288"/>
      <c r="C66" s="288"/>
      <c r="D66" s="289"/>
      <c r="E66" s="288"/>
      <c r="F66" s="288"/>
      <c r="G66" s="74"/>
    </row>
    <row r="67" spans="1:7" s="72" customFormat="1" ht="18" x14ac:dyDescent="0.25">
      <c r="A67" s="74"/>
      <c r="B67" s="288"/>
      <c r="C67" s="288"/>
      <c r="D67" s="289"/>
      <c r="E67" s="288"/>
      <c r="F67" s="288"/>
      <c r="G67" s="74"/>
    </row>
    <row r="68" spans="1:7" s="72" customFormat="1" ht="18" x14ac:dyDescent="0.25">
      <c r="A68" s="74"/>
      <c r="B68" s="288"/>
      <c r="C68" s="288"/>
      <c r="D68" s="289"/>
      <c r="E68" s="288"/>
      <c r="F68" s="288"/>
      <c r="G68" s="74"/>
    </row>
    <row r="69" spans="1:7" s="72" customFormat="1" ht="18" x14ac:dyDescent="0.25">
      <c r="A69" s="74"/>
      <c r="B69" s="290"/>
      <c r="C69" s="288"/>
      <c r="D69" s="289"/>
      <c r="E69" s="288"/>
      <c r="F69" s="288"/>
      <c r="G69" s="74"/>
    </row>
    <row r="70" spans="1:7" s="72" customFormat="1" ht="18" x14ac:dyDescent="0.25">
      <c r="A70" s="74"/>
      <c r="B70" s="289"/>
      <c r="C70" s="289"/>
      <c r="D70" s="289"/>
      <c r="E70" s="288"/>
      <c r="F70" s="288"/>
      <c r="G70" s="74"/>
    </row>
    <row r="71" spans="1:7" s="72" customFormat="1" ht="18" x14ac:dyDescent="0.25">
      <c r="A71" s="74"/>
      <c r="B71" s="289"/>
      <c r="C71" s="289"/>
      <c r="D71" s="289"/>
      <c r="E71" s="288"/>
      <c r="F71" s="288"/>
      <c r="G71" s="74"/>
    </row>
    <row r="72" spans="1:7" s="72" customFormat="1" ht="18" x14ac:dyDescent="0.25">
      <c r="A72" s="74"/>
      <c r="B72" s="289"/>
      <c r="C72" s="289"/>
      <c r="D72" s="289"/>
      <c r="E72" s="288"/>
      <c r="F72" s="288"/>
      <c r="G72" s="74"/>
    </row>
    <row r="73" spans="1:7" s="72" customFormat="1" ht="18" x14ac:dyDescent="0.25">
      <c r="A73" s="74"/>
      <c r="B73" s="289"/>
      <c r="C73" s="289"/>
      <c r="D73" s="289"/>
      <c r="E73" s="288"/>
      <c r="F73" s="288"/>
      <c r="G73" s="74"/>
    </row>
    <row r="74" spans="1:7" s="72" customFormat="1" ht="18" x14ac:dyDescent="0.25">
      <c r="A74" s="74"/>
      <c r="B74" s="289"/>
      <c r="C74" s="289"/>
      <c r="D74" s="289"/>
      <c r="E74" s="288"/>
      <c r="F74" s="288"/>
      <c r="G74" s="74"/>
    </row>
    <row r="75" spans="1:7" s="72" customFormat="1" ht="18" x14ac:dyDescent="0.25">
      <c r="A75" s="74"/>
      <c r="B75" s="289"/>
      <c r="C75" s="289"/>
      <c r="D75" s="289"/>
      <c r="E75" s="288"/>
      <c r="F75" s="288"/>
      <c r="G75" s="74"/>
    </row>
    <row r="76" spans="1:7" s="72" customFormat="1" ht="18" x14ac:dyDescent="0.25">
      <c r="A76" s="74"/>
      <c r="B76" s="289"/>
      <c r="C76" s="289"/>
      <c r="D76" s="289"/>
      <c r="E76" s="288"/>
      <c r="F76" s="288"/>
      <c r="G76" s="74"/>
    </row>
    <row r="77" spans="1:7" s="72" customFormat="1" ht="18" x14ac:dyDescent="0.25">
      <c r="A77" s="74"/>
      <c r="B77" s="289"/>
      <c r="C77" s="289"/>
      <c r="D77" s="289"/>
      <c r="E77" s="288"/>
      <c r="F77" s="288"/>
      <c r="G77" s="74"/>
    </row>
    <row r="78" spans="1:7" s="72" customFormat="1" ht="18" x14ac:dyDescent="0.25">
      <c r="A78" s="74"/>
      <c r="B78" s="289"/>
      <c r="C78" s="289"/>
      <c r="D78" s="289"/>
      <c r="E78" s="288"/>
      <c r="F78" s="288"/>
      <c r="G78" s="74"/>
    </row>
    <row r="79" spans="1:7" s="72" customFormat="1" ht="18" x14ac:dyDescent="0.25">
      <c r="A79" s="74"/>
      <c r="B79" s="289"/>
      <c r="C79" s="289"/>
      <c r="D79" s="289"/>
      <c r="E79" s="288"/>
      <c r="F79" s="288"/>
      <c r="G79" s="74"/>
    </row>
    <row r="80" spans="1:7" s="72" customFormat="1" ht="18" x14ac:dyDescent="0.25">
      <c r="A80" s="74"/>
      <c r="B80" s="289"/>
      <c r="C80" s="289"/>
      <c r="D80" s="289"/>
      <c r="E80" s="288"/>
      <c r="F80" s="288"/>
      <c r="G80" s="74"/>
    </row>
    <row r="81" spans="1:7" s="72" customFormat="1" ht="18" x14ac:dyDescent="0.25">
      <c r="A81" s="74"/>
      <c r="B81" s="289"/>
      <c r="C81" s="289"/>
      <c r="D81" s="289"/>
      <c r="E81" s="288"/>
      <c r="F81" s="288"/>
      <c r="G81" s="74"/>
    </row>
    <row r="82" spans="1:7" s="72" customFormat="1" ht="18" x14ac:dyDescent="0.25">
      <c r="A82" s="74"/>
      <c r="B82" s="289"/>
      <c r="C82" s="289"/>
      <c r="D82" s="289"/>
      <c r="E82" s="288"/>
      <c r="F82" s="288"/>
      <c r="G82" s="74"/>
    </row>
    <row r="83" spans="1:7" s="72" customFormat="1" ht="18" x14ac:dyDescent="0.25">
      <c r="A83" s="74"/>
      <c r="B83" s="289"/>
      <c r="C83" s="289"/>
      <c r="D83" s="289"/>
      <c r="E83" s="288"/>
      <c r="F83" s="288"/>
      <c r="G83" s="74"/>
    </row>
    <row r="84" spans="1:7" s="72" customFormat="1" ht="18" x14ac:dyDescent="0.25">
      <c r="A84" s="74"/>
      <c r="B84" s="289"/>
      <c r="C84" s="289"/>
      <c r="D84" s="289"/>
      <c r="E84" s="288"/>
      <c r="F84" s="288"/>
      <c r="G84" s="74"/>
    </row>
    <row r="85" spans="1:7" s="72" customFormat="1" ht="18" x14ac:dyDescent="0.25">
      <c r="A85" s="74"/>
      <c r="B85" s="289"/>
      <c r="C85" s="289"/>
      <c r="D85" s="289"/>
      <c r="E85" s="288"/>
      <c r="F85" s="288"/>
      <c r="G85" s="74"/>
    </row>
    <row r="86" spans="1:7" s="72" customFormat="1" ht="18" x14ac:dyDescent="0.25">
      <c r="A86" s="74"/>
      <c r="B86" s="289"/>
      <c r="C86" s="289"/>
      <c r="D86" s="289"/>
      <c r="E86" s="288"/>
      <c r="F86" s="288"/>
      <c r="G86" s="74"/>
    </row>
    <row r="87" spans="1:7" s="72" customFormat="1" ht="18" x14ac:dyDescent="0.25">
      <c r="A87" s="74"/>
      <c r="B87" s="289"/>
      <c r="C87" s="289"/>
      <c r="D87" s="289"/>
      <c r="E87" s="288"/>
      <c r="F87" s="288"/>
      <c r="G87" s="74"/>
    </row>
    <row r="88" spans="1:7" s="72" customFormat="1" ht="18" x14ac:dyDescent="0.25">
      <c r="A88" s="74"/>
      <c r="B88" s="289"/>
      <c r="C88" s="289"/>
      <c r="D88" s="289"/>
      <c r="E88" s="288"/>
      <c r="F88" s="288"/>
      <c r="G88" s="74"/>
    </row>
    <row r="89" spans="1:7" s="72" customFormat="1" ht="18" x14ac:dyDescent="0.25">
      <c r="A89" s="74"/>
      <c r="B89" s="288"/>
      <c r="C89" s="288"/>
      <c r="D89" s="289"/>
      <c r="E89" s="288"/>
      <c r="F89" s="288"/>
      <c r="G89" s="74"/>
    </row>
    <row r="90" spans="1:7" s="72" customFormat="1" ht="18" x14ac:dyDescent="0.25">
      <c r="A90" s="74"/>
      <c r="B90" s="288"/>
      <c r="C90" s="288"/>
      <c r="D90" s="289"/>
      <c r="E90" s="288"/>
      <c r="F90" s="288"/>
      <c r="G90" s="74"/>
    </row>
    <row r="91" spans="1:7" s="72" customFormat="1" ht="18" x14ac:dyDescent="0.25">
      <c r="A91" s="74"/>
      <c r="B91" s="288"/>
      <c r="C91" s="288"/>
      <c r="D91" s="289"/>
      <c r="E91" s="288"/>
      <c r="F91" s="288"/>
      <c r="G91" s="74"/>
    </row>
    <row r="92" spans="1:7" s="72" customFormat="1" ht="18" x14ac:dyDescent="0.25">
      <c r="A92" s="74"/>
      <c r="B92" s="288"/>
      <c r="C92" s="288"/>
      <c r="D92" s="289"/>
      <c r="E92" s="288"/>
      <c r="F92" s="288"/>
      <c r="G92" s="74"/>
    </row>
    <row r="93" spans="1:7" s="72" customFormat="1" ht="18" x14ac:dyDescent="0.25">
      <c r="A93" s="74"/>
      <c r="B93" s="288"/>
      <c r="C93" s="288"/>
      <c r="D93" s="289"/>
      <c r="E93" s="288"/>
      <c r="F93" s="288"/>
      <c r="G93" s="74"/>
    </row>
    <row r="94" spans="1:7" s="72" customFormat="1" ht="18" x14ac:dyDescent="0.25">
      <c r="A94" s="74"/>
      <c r="B94" s="288"/>
      <c r="C94" s="288"/>
      <c r="D94" s="289"/>
      <c r="E94" s="288"/>
      <c r="F94" s="288"/>
      <c r="G94" s="74"/>
    </row>
    <row r="95" spans="1:7" s="72" customFormat="1" ht="18" x14ac:dyDescent="0.25">
      <c r="A95" s="74"/>
      <c r="B95" s="288"/>
      <c r="C95" s="288"/>
      <c r="D95" s="289"/>
      <c r="E95" s="288"/>
      <c r="F95" s="288"/>
      <c r="G95" s="74"/>
    </row>
    <row r="96" spans="1:7" s="72" customFormat="1" ht="18" x14ac:dyDescent="0.25">
      <c r="A96" s="74"/>
      <c r="B96" s="288"/>
      <c r="C96" s="288"/>
      <c r="D96" s="289"/>
      <c r="E96" s="288"/>
      <c r="F96" s="288"/>
      <c r="G96" s="74"/>
    </row>
    <row r="97" spans="2:6" ht="15" customHeight="1" x14ac:dyDescent="0.25">
      <c r="B97" s="288"/>
      <c r="C97" s="288"/>
      <c r="D97" s="289"/>
      <c r="E97" s="288"/>
      <c r="F97" s="288"/>
    </row>
    <row r="98" spans="2:6" ht="15" customHeight="1" x14ac:dyDescent="0.25">
      <c r="B98" s="288"/>
      <c r="C98" s="288"/>
      <c r="D98" s="289"/>
      <c r="E98" s="288"/>
      <c r="F98" s="288"/>
    </row>
    <row r="99" spans="2:6" ht="15" customHeight="1" x14ac:dyDescent="0.25">
      <c r="B99" s="288"/>
      <c r="C99" s="288"/>
      <c r="D99" s="289"/>
      <c r="E99" s="288"/>
      <c r="F99" s="288"/>
    </row>
    <row r="100" spans="2:6" ht="15" customHeight="1" x14ac:dyDescent="0.25">
      <c r="B100" s="288"/>
      <c r="C100" s="288"/>
      <c r="D100" s="289"/>
      <c r="E100" s="288"/>
      <c r="F100" s="288"/>
    </row>
    <row r="101" spans="2:6" ht="15" customHeight="1" x14ac:dyDescent="0.25">
      <c r="B101" s="288"/>
      <c r="C101" s="288"/>
      <c r="D101" s="289"/>
      <c r="E101" s="288"/>
      <c r="F101" s="288"/>
    </row>
  </sheetData>
  <sheetProtection autoFilter="0" pivotTables="0"/>
  <mergeCells count="3">
    <mergeCell ref="A1:H1"/>
    <mergeCell ref="A2:H2"/>
    <mergeCell ref="B4:G38"/>
  </mergeCells>
  <conditionalFormatting sqref="B69">
    <cfRule type="expression" dxfId="93" priority="65">
      <formula>IF(AND($B26&lt;&gt;"",$B27=""),TRUE,FALSE)</formula>
    </cfRule>
    <cfRule type="expression" dxfId="92" priority="66">
      <formula>IF(AND($B26="",$B27=""),TRUE,FALSE)</formula>
    </cfRule>
    <cfRule type="expression" dxfId="91" priority="95">
      <formula>IF(AND($C26&lt;&gt;"",$B69=""),TRUE,FALSE)</formula>
    </cfRule>
    <cfRule type="expression" dxfId="90" priority="96">
      <formula>IF(AND($C26="",$B69=""),TRUE,FALSE)</formula>
    </cfRule>
  </conditionalFormatting>
  <conditionalFormatting sqref="B69:B72 B84">
    <cfRule type="expression" dxfId="89" priority="75">
      <formula>IF(AND($E26&lt;&gt;"",$E27=""),TRUE,FALSE)</formula>
    </cfRule>
    <cfRule type="expression" dxfId="88" priority="76">
      <formula>IF(AND($E26="",$E27=""),TRUE,FALSE)</formula>
    </cfRule>
  </conditionalFormatting>
  <conditionalFormatting sqref="B45:C45 B85:C85">
    <cfRule type="expression" dxfId="87" priority="35">
      <formula>IF(AND(#REF!&lt;&gt;"",$B45=""),TRUE,FALSE)</formula>
    </cfRule>
    <cfRule type="expression" dxfId="86" priority="36">
      <formula>IF(AND(#REF!="",$B45=""),TRUE,FALSE)</formula>
    </cfRule>
  </conditionalFormatting>
  <conditionalFormatting sqref="B46:C68 C69 B70:B78 B86:C101">
    <cfRule type="expression" dxfId="85" priority="1">
      <formula>IF(AND($B45&lt;&gt;"",$B46=""),TRUE,FALSE)</formula>
    </cfRule>
    <cfRule type="expression" dxfId="84" priority="3">
      <formula>IF(AND($B45="",$B46=""),TRUE,FALSE)</formula>
    </cfRule>
  </conditionalFormatting>
  <conditionalFormatting sqref="C70:C84">
    <cfRule type="expression" dxfId="83" priority="71">
      <formula>IF(AND(#REF!&lt;&gt;"",#REF!=""),TRUE,FALSE)</formula>
    </cfRule>
    <cfRule type="expression" dxfId="82" priority="72">
      <formula>IF(AND(#REF!="",#REF!=""),TRUE,FALSE)</formula>
    </cfRule>
  </conditionalFormatting>
  <conditionalFormatting sqref="E39:F101 B42 D42:E42 B43:E46">
    <cfRule type="expression" dxfId="81" priority="2">
      <formula>IF(AND($E38&lt;&gt;"",$E39=""),TRUE,FALSE)</formula>
    </cfRule>
    <cfRule type="expression" dxfId="80" priority="4">
      <formula>IF(AND($E38="",$E39=""),TRUE,FALSE)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253CE-3F01-41D8-9945-BC3C525569A5}">
  <sheetPr>
    <tabColor rgb="FFFFC000"/>
  </sheetPr>
  <dimension ref="A1:Y96"/>
  <sheetViews>
    <sheetView showGridLines="0" tabSelected="1" zoomScale="60" zoomScaleNormal="60" workbookViewId="0">
      <selection sqref="A1:O1"/>
    </sheetView>
  </sheetViews>
  <sheetFormatPr defaultColWidth="8.85546875" defaultRowHeight="15" customHeight="1" x14ac:dyDescent="0.25"/>
  <cols>
    <col min="1" max="1" width="3.85546875" style="74" customWidth="1"/>
    <col min="2" max="2" width="62.28515625" style="71" bestFit="1" customWidth="1"/>
    <col min="3" max="3" width="14.42578125" style="72" customWidth="1"/>
    <col min="4" max="4" width="18.28515625" style="73" customWidth="1"/>
    <col min="5" max="6" width="18.140625" style="73" customWidth="1"/>
    <col min="7" max="7" width="14.42578125" style="73" customWidth="1"/>
    <col min="8" max="9" width="23.28515625" style="73" customWidth="1"/>
    <col min="10" max="10" width="31.42578125" style="74" customWidth="1"/>
    <col min="11" max="11" width="22.28515625" style="74" customWidth="1"/>
    <col min="12" max="12" width="4" style="74" customWidth="1"/>
    <col min="13" max="13" width="31.85546875" style="75" customWidth="1"/>
    <col min="14" max="14" width="31.42578125" style="75" customWidth="1"/>
    <col min="15" max="15" width="25.7109375" style="75" customWidth="1"/>
    <col min="16" max="16384" width="8.85546875" style="74"/>
  </cols>
  <sheetData>
    <row r="1" spans="1:25" ht="71.25" customHeight="1" x14ac:dyDescent="0.25">
      <c r="A1" s="300" t="s">
        <v>64</v>
      </c>
      <c r="B1" s="301"/>
      <c r="C1" s="301"/>
      <c r="D1" s="301"/>
      <c r="E1" s="301"/>
      <c r="F1" s="301"/>
      <c r="G1" s="301"/>
      <c r="H1" s="301"/>
      <c r="I1" s="301"/>
      <c r="J1" s="301"/>
      <c r="K1" s="301"/>
      <c r="L1" s="301"/>
      <c r="M1" s="301"/>
      <c r="N1" s="301"/>
      <c r="O1" s="301"/>
      <c r="P1" s="161"/>
      <c r="Q1" s="161"/>
      <c r="R1" s="161"/>
      <c r="S1" s="161"/>
      <c r="T1" s="161"/>
      <c r="U1" s="161"/>
      <c r="V1" s="161"/>
      <c r="W1" s="161"/>
      <c r="X1" s="161"/>
      <c r="Y1" s="161"/>
    </row>
    <row r="2" spans="1:25" ht="20.25" customHeight="1" x14ac:dyDescent="0.25">
      <c r="A2" s="302" t="s">
        <v>1</v>
      </c>
      <c r="B2" s="302"/>
      <c r="C2" s="302"/>
      <c r="D2" s="302"/>
      <c r="E2" s="302"/>
      <c r="F2" s="302"/>
      <c r="G2" s="302"/>
      <c r="H2" s="302"/>
      <c r="I2" s="302"/>
      <c r="J2" s="302"/>
      <c r="K2" s="302"/>
      <c r="L2" s="302"/>
      <c r="M2" s="302"/>
      <c r="N2" s="302"/>
      <c r="O2" s="302"/>
      <c r="P2" s="149"/>
      <c r="Q2" s="149"/>
      <c r="R2" s="149"/>
      <c r="S2" s="149"/>
      <c r="T2" s="149"/>
      <c r="U2" s="149"/>
      <c r="V2" s="149"/>
      <c r="W2" s="149"/>
      <c r="X2" s="149"/>
      <c r="Y2" s="149"/>
    </row>
    <row r="3" spans="1:25" ht="20.2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24.75" customHeight="1" x14ac:dyDescent="0.25">
      <c r="B4" s="157" t="s">
        <v>24</v>
      </c>
      <c r="C4" s="152"/>
    </row>
    <row r="5" spans="1:25" ht="39" customHeight="1" x14ac:dyDescent="0.25">
      <c r="B5" s="314" t="s">
        <v>65</v>
      </c>
      <c r="C5" s="314"/>
      <c r="D5" s="314"/>
      <c r="E5" s="314"/>
      <c r="F5" s="314"/>
      <c r="G5" s="314"/>
      <c r="H5" s="314"/>
      <c r="I5" s="314"/>
      <c r="J5" s="314"/>
      <c r="K5" s="314"/>
      <c r="M5" s="314" t="s">
        <v>3</v>
      </c>
      <c r="N5" s="314"/>
      <c r="O5" s="314"/>
    </row>
    <row r="6" spans="1:25" ht="37.5" customHeight="1" x14ac:dyDescent="0.25">
      <c r="B6" s="315" t="s">
        <v>66</v>
      </c>
      <c r="C6" s="315" t="s">
        <v>67</v>
      </c>
      <c r="D6" s="315"/>
      <c r="E6" s="315"/>
      <c r="F6" s="315"/>
      <c r="G6" s="315"/>
      <c r="H6" s="316" t="s">
        <v>68</v>
      </c>
      <c r="I6" s="316" t="s">
        <v>69</v>
      </c>
      <c r="J6" s="315" t="s">
        <v>3</v>
      </c>
      <c r="K6" s="315"/>
      <c r="M6" s="318" t="s">
        <v>4</v>
      </c>
      <c r="N6" s="318" t="s">
        <v>5</v>
      </c>
      <c r="O6" s="318" t="s">
        <v>6</v>
      </c>
    </row>
    <row r="7" spans="1:25" ht="35.1" customHeight="1" x14ac:dyDescent="0.25">
      <c r="B7" s="315"/>
      <c r="C7" s="160" t="s">
        <v>70</v>
      </c>
      <c r="D7" s="160" t="s">
        <v>71</v>
      </c>
      <c r="E7" s="160" t="s">
        <v>72</v>
      </c>
      <c r="F7" s="160" t="s">
        <v>73</v>
      </c>
      <c r="G7" s="160" t="s">
        <v>74</v>
      </c>
      <c r="H7" s="317"/>
      <c r="I7" s="317"/>
      <c r="J7" s="159" t="s">
        <v>5</v>
      </c>
      <c r="K7" s="159" t="s">
        <v>6</v>
      </c>
      <c r="M7" s="318"/>
      <c r="N7" s="318"/>
      <c r="O7" s="318"/>
    </row>
    <row r="8" spans="1:25" ht="18" x14ac:dyDescent="0.25">
      <c r="B8" s="127" t="s">
        <v>26</v>
      </c>
      <c r="C8" s="261" t="str" cm="1">
        <f t="array" ref="C8">IFERROR(_xlfn.IFS(INDEX('Score Computation'!$AD$9:$AH$43,MATCH($B8,'Score Computation'!$AK$9:$AK$43,0),MATCH(C$7,'Score Computation'!$AD$8:$AH$8,0)) = 0,"N/A",
TRUE,INDEX('Score Computation'!$AD$9:$AH$43,MATCH($B8,'Score Computation'!$AK$9:$AK$43,0),MATCH(C$7,'Score Computation'!$AD$8:$AH$8,0))),"")</f>
        <v>N/A</v>
      </c>
      <c r="D8" s="261" t="str" cm="1">
        <f t="array" aca="1" ref="D8" ca="1">IFERROR(_xlfn.IFS(INDEX('Score Computation'!$AD$9:$AH$43,MATCH($B8,'Score Computation'!$AK$9:$AK$43,0),MATCH(D$7,'Score Computation'!$AD$8:$AH$8,0)) = 0,"N/A",
TRUE,INDEX('Score Computation'!$AD$9:$AH$43,MATCH($B8,'Score Computation'!$AK$9:$AK$43,0),MATCH(D$7,'Score Computation'!$AD$8:$AH$8,0))),"")</f>
        <v>N/A</v>
      </c>
      <c r="E8" s="261" t="str" cm="1">
        <f t="array" aca="1" ref="E8" ca="1">IFERROR(_xlfn.IFS(INDEX('Score Computation'!$AD$9:$AH$43,MATCH($B8,'Score Computation'!$AK$9:$AK$43,0),MATCH(E$7,'Score Computation'!$AD$8:$AH$8,0)) = 0,"N/A",
TRUE,INDEX('Score Computation'!$AD$9:$AH$43,MATCH($B8,'Score Computation'!$AK$9:$AK$43,0),MATCH(E$7,'Score Computation'!$AD$8:$AH$8,0))),"")</f>
        <v>N/A</v>
      </c>
      <c r="F8" s="261" t="str" cm="1">
        <f t="array" aca="1" ref="F8" ca="1">IFERROR(_xlfn.IFS(INDEX('Score Computation'!$AD$9:$AH$43,MATCH($B8,'Score Computation'!$AK$9:$AK$43,0),MATCH(F$7,'Score Computation'!$AD$8:$AH$8,0)) = 0,"N/A",
TRUE,INDEX('Score Computation'!$AD$9:$AH$43,MATCH($B8,'Score Computation'!$AK$9:$AK$43,0),MATCH(F$7,'Score Computation'!$AD$8:$AH$8,0))),"")</f>
        <v>N/A</v>
      </c>
      <c r="G8" s="261" t="str" cm="1">
        <f t="array" aca="1" ref="G8" ca="1">IFERROR(_xlfn.IFS(INDEX('Score Computation'!$AD$9:$AH$43,MATCH($B8,'Score Computation'!$AK$9:$AK$43,0),MATCH(G$7,'Score Computation'!$AD$8:$AH$8,0)) = 0,"N/A",
TRUE,INDEX('Score Computation'!$AD$9:$AH$43,MATCH($B8,'Score Computation'!$AK$9:$AK$43,0),MATCH(G$7,'Score Computation'!$AD$8:$AH$8,0))),"")</f>
        <v>N/A</v>
      </c>
      <c r="H8" s="287" t="str" cm="1">
        <f t="array" aca="1" ref="H8" ca="1">IFERROR(_xlfn.IFS(INDEX('Score Computation'!$AH$9:$AH$43,MATCH($B8,'Score Computation'!$AK$9:$AK$43,0)) = 0,"N/A",
TRUE,INDEX('Score Computation'!$N$9:$N$43,MATCH($B8,'Score Computation'!$AK$9:$AK$43,0)))/'Score Computation'!$N$9,"")</f>
        <v/>
      </c>
      <c r="I8" s="287" t="str" cm="1">
        <f t="array" aca="1" ref="I8" ca="1">IFERROR(_xlfn.IFS(INDEX('Score Computation'!$AH$9:$AH$43,MATCH($B8,'Score Computation'!$AK$9:$AK$43,0)) = 0,"N/A",
TRUE,INDEX('Score Computation'!$X$9:$X$43,MATCH($B8,'Score Computation'!$AK$9:$AK$43,0)))/'Score Computation'!$X$9,"")</f>
        <v/>
      </c>
      <c r="J8" s="128" t="str" cm="1">
        <f t="array" aca="1" ref="J8" ca="1">_xlfn.IFS(B8="","",OR(G8=0,G8="",G8="N/A"),"Unassessed",G8&lt;1.75,"Less than Acceptable",G8&lt;2,"Capable",G8&lt;2.5,"Mature",G8&gt;=2.5,"Outperforming",TRUE,"Unassessed")</f>
        <v>Unassessed</v>
      </c>
      <c r="K8" s="128" t="str" cm="1">
        <f t="array" aca="1" ref="K8" ca="1">_xlfn.IFS(B8="","",OR(G8=0,G8="",G8="N/A"),"Unassessed",G8&lt;1.75,"No Badge Awarded",G8&lt;2,"Silver",G8&lt;2.5,"Gold",G8&gt;=2.5,"Diamond",TRUE,"Unassessed")</f>
        <v>Unassessed</v>
      </c>
      <c r="M8" s="129" t="s">
        <v>8</v>
      </c>
      <c r="N8" s="129" t="s">
        <v>9</v>
      </c>
      <c r="O8" s="129" t="s">
        <v>9</v>
      </c>
    </row>
    <row r="9" spans="1:25" ht="18" hidden="1" x14ac:dyDescent="0.25">
      <c r="B9" s="130" t="s">
        <v>66</v>
      </c>
      <c r="C9" s="261" t="str" cm="1">
        <f t="array" ref="C9">IFERROR(_xlfn.IFS(INDEX('Score Computation'!$AD$9:$AH$43,MATCH($B9,'Score Computation'!$AK$9:$AK$43,0),MATCH(C$7,'Score Computation'!$AD$8:$AH$8,0)) = 0,"N/A",
TRUE,INDEX('Score Computation'!$AD$9:$AH$43,MATCH($B9,'Score Computation'!$AK$9:$AK$43,0),MATCH(C$7,'Score Computation'!$AD$8:$AH$8,0))),"")</f>
        <v/>
      </c>
      <c r="D9" s="261" t="str" cm="1">
        <f t="array" ref="D9">IFERROR(_xlfn.IFS(INDEX('Score Computation'!$AD$9:$AH$43,MATCH($B9,'Score Computation'!$AK$9:$AK$43,0),MATCH(D$7,'Score Computation'!$AD$8:$AH$8,0)) = 0,"N/A",
TRUE,INDEX('Score Computation'!$AD$9:$AH$43,MATCH($B9,'Score Computation'!$AK$9:$AK$43,0),MATCH(D$7,'Score Computation'!$AD$8:$AH$8,0))),"")</f>
        <v/>
      </c>
      <c r="E9" s="261" t="str" cm="1">
        <f t="array" ref="E9">IFERROR(_xlfn.IFS(INDEX('Score Computation'!$AD$9:$AH$43,MATCH($B9,'Score Computation'!$AK$9:$AK$43,0),MATCH(E$7,'Score Computation'!$AD$8:$AH$8,0)) = 0,"N/A",
TRUE,INDEX('Score Computation'!$AD$9:$AH$43,MATCH($B9,'Score Computation'!$AK$9:$AK$43,0),MATCH(E$7,'Score Computation'!$AD$8:$AH$8,0))),"")</f>
        <v/>
      </c>
      <c r="F9" s="261" t="str" cm="1">
        <f t="array" ref="F9">IFERROR(_xlfn.IFS(INDEX('Score Computation'!$AD$9:$AH$43,MATCH($B9,'Score Computation'!$AK$9:$AK$43,0),MATCH(F$7,'Score Computation'!$AD$8:$AH$8,0)) = 0,"N/A",
TRUE,INDEX('Score Computation'!$AD$9:$AH$43,MATCH($B9,'Score Computation'!$AK$9:$AK$43,0),MATCH(F$7,'Score Computation'!$AD$8:$AH$8,0))),"")</f>
        <v/>
      </c>
      <c r="G9" s="261" t="str" cm="1">
        <f t="array" ref="G9">IFERROR(_xlfn.IFS(INDEX('Score Computation'!$AD$9:$AH$43,MATCH($B9,'Score Computation'!$AK$9:$AK$43,0),MATCH(G$7,'Score Computation'!$AD$8:$AH$8,0)) = 0,"N/A",
TRUE,INDEX('Score Computation'!$AD$9:$AH$43,MATCH($B9,'Score Computation'!$AK$9:$AK$43,0),MATCH(G$7,'Score Computation'!$AD$8:$AH$8,0))),"")</f>
        <v/>
      </c>
      <c r="H9" s="285" t="str" cm="1">
        <f t="array" aca="1" ref="H9" ca="1">IFERROR(_xlfn.IFS(INDEX('Score Computation'!$AH$9:$AH$43,MATCH($B9,'Score Computation'!$AK$9:$AK$43,0)) = 0,"N/A",
TRUE,INDEX('Score Computation'!$N$9:$N$43,MATCH($B9,'Score Computation'!$AK$9:$AK$43,0)))/'Score Computation'!$N$9,"")</f>
        <v/>
      </c>
      <c r="I9" s="285" t="str" cm="1">
        <f t="array" aca="1" ref="I9" ca="1">IFERROR(_xlfn.IFS(INDEX('Score Computation'!$AH$9:$AH$43,MATCH($B9,'Score Computation'!$AK$9:$AK$43,0)) = 0,"N/A",
TRUE,INDEX('Score Computation'!$X$9:$X$43,MATCH($B9,'Score Computation'!$AK$9:$AK$43,0)))/'Score Computation'!$X$9,"")</f>
        <v/>
      </c>
      <c r="J9" s="76" t="str" cm="1">
        <f t="array" ref="J9">_xlfn.IFS(B9="","",OR(G9=0,G9="",G9="N/A"),"Unassessed",G9&lt;1.75,"Less than Acceptable",G9&lt;2,"Capable",G9&lt;2.5,"Mature",G9&gt;=2.5,"Outperforming",TRUE,"Unassessed")</f>
        <v>Unassessed</v>
      </c>
      <c r="K9" s="76" t="str" cm="1">
        <f t="array" ref="K9">_xlfn.IFS(B9="","",OR(G9=0,G9="",G9="N/A"),"Unassessed",G9&lt;1.75,"No Badge Awarded",G9&lt;2,"Silver",G9&lt;2.5,"Gold",G9&gt;=2.5,"Diamond",TRUE,"Unassessed")</f>
        <v>Unassessed</v>
      </c>
      <c r="M9"/>
      <c r="N9"/>
      <c r="O9"/>
    </row>
    <row r="10" spans="1:25" ht="18" x14ac:dyDescent="0.25">
      <c r="B10" s="79" t="s">
        <v>27</v>
      </c>
      <c r="C10" s="261" t="str" cm="1">
        <f t="array" ref="C10">IFERROR(_xlfn.IFS(INDEX('Score Computation'!$AD$9:$AH$43,MATCH($B10,'Score Computation'!$AK$9:$AK$43,0),MATCH(C$7,'Score Computation'!$AD$8:$AH$8,0)) = 0,"N/A",
TRUE,INDEX('Score Computation'!$AD$9:$AH$43,MATCH($B10,'Score Computation'!$AK$9:$AK$43,0),MATCH(C$7,'Score Computation'!$AD$8:$AH$8,0))),"")</f>
        <v>N/A</v>
      </c>
      <c r="D10" s="261" t="str" cm="1">
        <f t="array" aca="1" ref="D10" ca="1">IFERROR(_xlfn.IFS(INDEX('Score Computation'!$AD$9:$AH$43,MATCH($B10,'Score Computation'!$AK$9:$AK$43,0),MATCH(D$7,'Score Computation'!$AD$8:$AH$8,0)) = 0,"N/A",
TRUE,INDEX('Score Computation'!$AD$9:$AH$43,MATCH($B10,'Score Computation'!$AK$9:$AK$43,0),MATCH(D$7,'Score Computation'!$AD$8:$AH$8,0))),"")</f>
        <v>N/A</v>
      </c>
      <c r="E10" s="261" t="str" cm="1">
        <f t="array" aca="1" ref="E10" ca="1">IFERROR(_xlfn.IFS(INDEX('Score Computation'!$AD$9:$AH$43,MATCH($B10,'Score Computation'!$AK$9:$AK$43,0),MATCH(E$7,'Score Computation'!$AD$8:$AH$8,0)) = 0,"N/A",
TRUE,INDEX('Score Computation'!$AD$9:$AH$43,MATCH($B10,'Score Computation'!$AK$9:$AK$43,0),MATCH(E$7,'Score Computation'!$AD$8:$AH$8,0))),"")</f>
        <v>N/A</v>
      </c>
      <c r="F10" s="261" t="str" cm="1">
        <f t="array" aca="1" ref="F10" ca="1">IFERROR(_xlfn.IFS(INDEX('Score Computation'!$AD$9:$AH$43,MATCH($B10,'Score Computation'!$AK$9:$AK$43,0),MATCH(F$7,'Score Computation'!$AD$8:$AH$8,0)) = 0,"N/A",
TRUE,INDEX('Score Computation'!$AD$9:$AH$43,MATCH($B10,'Score Computation'!$AK$9:$AK$43,0),MATCH(F$7,'Score Computation'!$AD$8:$AH$8,0))),"")</f>
        <v>N/A</v>
      </c>
      <c r="G10" s="261" t="str" cm="1">
        <f t="array" aca="1" ref="G10" ca="1">IFERROR(_xlfn.IFS(INDEX('Score Computation'!$AD$9:$AH$43,MATCH($B10,'Score Computation'!$AK$9:$AK$43,0),MATCH(G$7,'Score Computation'!$AD$8:$AH$8,0)) = 0,"N/A",
TRUE,INDEX('Score Computation'!$AD$9:$AH$43,MATCH($B10,'Score Computation'!$AK$9:$AK$43,0),MATCH(G$7,'Score Computation'!$AD$8:$AH$8,0))),"")</f>
        <v>N/A</v>
      </c>
      <c r="H10" s="287" t="str" cm="1">
        <f t="array" aca="1" ref="H10" ca="1">IFERROR(_xlfn.IFS(INDEX('Score Computation'!$AH$9:$AH$43,MATCH($B10,'Score Computation'!$AK$9:$AK$43,0)) = 0,"N/A",
TRUE,INDEX('Score Computation'!$N$9:$N$43,MATCH($B10,'Score Computation'!$AK$9:$AK$43,0)))/'Score Computation'!$N$9,"")</f>
        <v/>
      </c>
      <c r="I10" s="287" t="str" cm="1">
        <f t="array" aca="1" ref="I10" ca="1">IFERROR(_xlfn.IFS(INDEX('Score Computation'!$AH$9:$AH$43,MATCH($B10,'Score Computation'!$AK$9:$AK$43,0)) = 0,"N/A",
TRUE,INDEX('Score Computation'!$X$9:$X$43,MATCH($B10,'Score Computation'!$AK$9:$AK$43,0)))/'Score Computation'!$X$9,"")</f>
        <v/>
      </c>
      <c r="J10" s="128" t="str" cm="1">
        <f t="array" aca="1" ref="J10" ca="1">_xlfn.IFS(B10="","",OR(G10=0,G10="",G10="N/A"),"Unassessed",G10&lt;1.75,"Less than Acceptable",G10&lt;2,"Capable",G10&lt;2.5,"Mature",G10&gt;=2.5,"Outperforming",TRUE,"Unassessed")</f>
        <v>Unassessed</v>
      </c>
      <c r="K10" s="128" t="str" cm="1">
        <f t="array" aca="1" ref="K10" ca="1">_xlfn.IFS(B10="","",OR(G10=0,G10="",G10="N/A"),"Unassessed",G10&lt;1.75,"No Badge Awarded",G10&lt;2,"Silver",G10&lt;2.5,"Gold",G10&gt;=2.5,"Diamond",TRUE,"Unassessed")</f>
        <v>Unassessed</v>
      </c>
      <c r="M10" s="129" t="s">
        <v>10</v>
      </c>
      <c r="N10" s="129" t="s">
        <v>11</v>
      </c>
      <c r="O10" s="129" t="s">
        <v>12</v>
      </c>
    </row>
    <row r="11" spans="1:25" ht="18" x14ac:dyDescent="0.25">
      <c r="B11" s="79" t="s">
        <v>28</v>
      </c>
      <c r="C11" s="261" t="str" cm="1">
        <f t="array" ref="C11">IFERROR(_xlfn.IFS(INDEX('Score Computation'!$AD$9:$AH$43,MATCH($B11,'Score Computation'!$AK$9:$AK$43,0),MATCH(C$7,'Score Computation'!$AD$8:$AH$8,0)) = 0,"N/A",
TRUE,INDEX('Score Computation'!$AD$9:$AH$43,MATCH($B11,'Score Computation'!$AK$9:$AK$43,0),MATCH(C$7,'Score Computation'!$AD$8:$AH$8,0))),"")</f>
        <v>N/A</v>
      </c>
      <c r="D11" s="261" t="str" cm="1">
        <f t="array" aca="1" ref="D11" ca="1">IFERROR(_xlfn.IFS(INDEX('Score Computation'!$AD$9:$AH$43,MATCH($B11,'Score Computation'!$AK$9:$AK$43,0),MATCH(D$7,'Score Computation'!$AD$8:$AH$8,0)) = 0,"N/A",
TRUE,INDEX('Score Computation'!$AD$9:$AH$43,MATCH($B11,'Score Computation'!$AK$9:$AK$43,0),MATCH(D$7,'Score Computation'!$AD$8:$AH$8,0))),"")</f>
        <v>N/A</v>
      </c>
      <c r="E11" s="261" t="str" cm="1">
        <f t="array" aca="1" ref="E11" ca="1">IFERROR(_xlfn.IFS(INDEX('Score Computation'!$AD$9:$AH$43,MATCH($B11,'Score Computation'!$AK$9:$AK$43,0),MATCH(E$7,'Score Computation'!$AD$8:$AH$8,0)) = 0,"N/A",
TRUE,INDEX('Score Computation'!$AD$9:$AH$43,MATCH($B11,'Score Computation'!$AK$9:$AK$43,0),MATCH(E$7,'Score Computation'!$AD$8:$AH$8,0))),"")</f>
        <v>N/A</v>
      </c>
      <c r="F11" s="261" t="str" cm="1">
        <f t="array" aca="1" ref="F11" ca="1">IFERROR(_xlfn.IFS(INDEX('Score Computation'!$AD$9:$AH$43,MATCH($B11,'Score Computation'!$AK$9:$AK$43,0),MATCH(F$7,'Score Computation'!$AD$8:$AH$8,0)) = 0,"N/A",
TRUE,INDEX('Score Computation'!$AD$9:$AH$43,MATCH($B11,'Score Computation'!$AK$9:$AK$43,0),MATCH(F$7,'Score Computation'!$AD$8:$AH$8,0))),"")</f>
        <v>N/A</v>
      </c>
      <c r="G11" s="261" t="str" cm="1">
        <f t="array" aca="1" ref="G11" ca="1">IFERROR(_xlfn.IFS(INDEX('Score Computation'!$AD$9:$AH$43,MATCH($B11,'Score Computation'!$AK$9:$AK$43,0),MATCH(G$7,'Score Computation'!$AD$8:$AH$8,0)) = 0,"N/A",
TRUE,INDEX('Score Computation'!$AD$9:$AH$43,MATCH($B11,'Score Computation'!$AK$9:$AK$43,0),MATCH(G$7,'Score Computation'!$AD$8:$AH$8,0))),"")</f>
        <v>N/A</v>
      </c>
      <c r="H11" s="287" t="str" cm="1">
        <f t="array" aca="1" ref="H11" ca="1">IFERROR(_xlfn.IFS(INDEX('Score Computation'!$AH$9:$AH$43,MATCH($B11,'Score Computation'!$AK$9:$AK$43,0)) = 0,"N/A",
TRUE,INDEX('Score Computation'!$N$9:$N$43,MATCH($B11,'Score Computation'!$AK$9:$AK$43,0)))/'Score Computation'!$N$9,"")</f>
        <v/>
      </c>
      <c r="I11" s="287" t="str" cm="1">
        <f t="array" aca="1" ref="I11" ca="1">IFERROR(_xlfn.IFS(INDEX('Score Computation'!$AH$9:$AH$43,MATCH($B11,'Score Computation'!$AK$9:$AK$43,0)) = 0,"N/A",
TRUE,INDEX('Score Computation'!$X$9:$X$43,MATCH($B11,'Score Computation'!$AK$9:$AK$43,0)))/'Score Computation'!$X$9,"")</f>
        <v/>
      </c>
      <c r="J11" s="128" t="str" cm="1">
        <f t="array" aca="1" ref="J11" ca="1">_xlfn.IFS(B11="","",OR(G11=0,G11="",G11="N/A"),"Unassessed",G11&lt;1.75,"Less than Acceptable",G11&lt;2,"Capable",G11&lt;2.5,"Mature",G11&gt;=2.5,"Outperforming",TRUE,"Unassessed")</f>
        <v>Unassessed</v>
      </c>
      <c r="K11" s="128" t="str" cm="1">
        <f t="array" aca="1" ref="K11" ca="1">_xlfn.IFS(B11="","",OR(G11=0,G11="",G11="N/A"),"Unassessed",G11&lt;1.75,"No Badge Awarded",G11&lt;2,"Silver",G11&lt;2.5,"Gold",G11&gt;=2.5,"Diamond",TRUE,"Unassessed")</f>
        <v>Unassessed</v>
      </c>
      <c r="M11" s="286" t="s">
        <v>13</v>
      </c>
      <c r="N11" s="286" t="s">
        <v>14</v>
      </c>
      <c r="O11" s="286" t="s">
        <v>15</v>
      </c>
    </row>
    <row r="12" spans="1:25" ht="18" x14ac:dyDescent="0.25">
      <c r="B12" s="79" t="s">
        <v>29</v>
      </c>
      <c r="C12" s="261" t="str" cm="1">
        <f t="array" ref="C12">IFERROR(_xlfn.IFS(INDEX('Score Computation'!$AD$9:$AH$43,MATCH($B12,'Score Computation'!$AK$9:$AK$43,0),MATCH(C$7,'Score Computation'!$AD$8:$AH$8,0)) = 0,"N/A",
TRUE,INDEX('Score Computation'!$AD$9:$AH$43,MATCH($B12,'Score Computation'!$AK$9:$AK$43,0),MATCH(C$7,'Score Computation'!$AD$8:$AH$8,0))),"")</f>
        <v>N/A</v>
      </c>
      <c r="D12" s="261" t="str" cm="1">
        <f t="array" aca="1" ref="D12" ca="1">IFERROR(_xlfn.IFS(INDEX('Score Computation'!$AD$9:$AH$43,MATCH($B12,'Score Computation'!$AK$9:$AK$43,0),MATCH(D$7,'Score Computation'!$AD$8:$AH$8,0)) = 0,"N/A",
TRUE,INDEX('Score Computation'!$AD$9:$AH$43,MATCH($B12,'Score Computation'!$AK$9:$AK$43,0),MATCH(D$7,'Score Computation'!$AD$8:$AH$8,0))),"")</f>
        <v>N/A</v>
      </c>
      <c r="E12" s="261" t="str" cm="1">
        <f t="array" aca="1" ref="E12" ca="1">IFERROR(_xlfn.IFS(INDEX('Score Computation'!$AD$9:$AH$43,MATCH($B12,'Score Computation'!$AK$9:$AK$43,0),MATCH(E$7,'Score Computation'!$AD$8:$AH$8,0)) = 0,"N/A",
TRUE,INDEX('Score Computation'!$AD$9:$AH$43,MATCH($B12,'Score Computation'!$AK$9:$AK$43,0),MATCH(E$7,'Score Computation'!$AD$8:$AH$8,0))),"")</f>
        <v>N/A</v>
      </c>
      <c r="F12" s="261" t="str" cm="1">
        <f t="array" aca="1" ref="F12" ca="1">IFERROR(_xlfn.IFS(INDEX('Score Computation'!$AD$9:$AH$43,MATCH($B12,'Score Computation'!$AK$9:$AK$43,0),MATCH(F$7,'Score Computation'!$AD$8:$AH$8,0)) = 0,"N/A",
TRUE,INDEX('Score Computation'!$AD$9:$AH$43,MATCH($B12,'Score Computation'!$AK$9:$AK$43,0),MATCH(F$7,'Score Computation'!$AD$8:$AH$8,0))),"")</f>
        <v>N/A</v>
      </c>
      <c r="G12" s="261" t="str" cm="1">
        <f t="array" aca="1" ref="G12" ca="1">IFERROR(_xlfn.IFS(INDEX('Score Computation'!$AD$9:$AH$43,MATCH($B12,'Score Computation'!$AK$9:$AK$43,0),MATCH(G$7,'Score Computation'!$AD$8:$AH$8,0)) = 0,"N/A",
TRUE,INDEX('Score Computation'!$AD$9:$AH$43,MATCH($B12,'Score Computation'!$AK$9:$AK$43,0),MATCH(G$7,'Score Computation'!$AD$8:$AH$8,0))),"")</f>
        <v>N/A</v>
      </c>
      <c r="H12" s="287" t="str" cm="1">
        <f t="array" aca="1" ref="H12" ca="1">IFERROR(_xlfn.IFS(INDEX('Score Computation'!$AH$9:$AH$43,MATCH($B12,'Score Computation'!$AK$9:$AK$43,0)) = 0,"N/A",
TRUE,INDEX('Score Computation'!$N$9:$N$43,MATCH($B12,'Score Computation'!$AK$9:$AK$43,0)))/'Score Computation'!$N$9,"")</f>
        <v/>
      </c>
      <c r="I12" s="287" t="str" cm="1">
        <f t="array" aca="1" ref="I12" ca="1">IFERROR(_xlfn.IFS(INDEX('Score Computation'!$AH$9:$AH$43,MATCH($B12,'Score Computation'!$AK$9:$AK$43,0)) = 0,"N/A",
TRUE,INDEX('Score Computation'!$X$9:$X$43,MATCH($B12,'Score Computation'!$AK$9:$AK$43,0)))/'Score Computation'!$X$9,"")</f>
        <v/>
      </c>
      <c r="J12" s="128" t="str" cm="1">
        <f t="array" aca="1" ref="J12" ca="1">_xlfn.IFS(B12="","",OR(G12=0,G12="",G12="N/A"),"Unassessed",G12&lt;1.75,"Less than Acceptable",G12&lt;2,"Capable",G12&lt;2.5,"Mature",G12&gt;=2.5,"Outperforming",TRUE,"Unassessed")</f>
        <v>Unassessed</v>
      </c>
      <c r="K12" s="128" t="str" cm="1">
        <f t="array" aca="1" ref="K12" ca="1">_xlfn.IFS(B12="","",OR(G12=0,G12="",G12="N/A"),"Unassessed",G12&lt;1.75,"No Badge Awarded",G12&lt;2,"Silver",G12&lt;2.5,"Gold",G12&gt;=2.5,"Diamond",TRUE,"Unassessed")</f>
        <v>Unassessed</v>
      </c>
      <c r="M12" s="129" t="s">
        <v>16</v>
      </c>
      <c r="N12" s="129" t="s">
        <v>17</v>
      </c>
      <c r="O12" s="129" t="s">
        <v>18</v>
      </c>
    </row>
    <row r="13" spans="1:25" ht="18" x14ac:dyDescent="0.25">
      <c r="B13" s="79" t="s">
        <v>30</v>
      </c>
      <c r="C13" s="261" t="str" cm="1">
        <f t="array" ref="C13">IFERROR(_xlfn.IFS(INDEX('Score Computation'!$AD$9:$AH$43,MATCH($B13,'Score Computation'!$AK$9:$AK$43,0),MATCH(C$7,'Score Computation'!$AD$8:$AH$8,0)) = 0,"N/A",
TRUE,INDEX('Score Computation'!$AD$9:$AH$43,MATCH($B13,'Score Computation'!$AK$9:$AK$43,0),MATCH(C$7,'Score Computation'!$AD$8:$AH$8,0))),"")</f>
        <v>N/A</v>
      </c>
      <c r="D13" s="261" t="str" cm="1">
        <f t="array" aca="1" ref="D13" ca="1">IFERROR(_xlfn.IFS(INDEX('Score Computation'!$AD$9:$AH$43,MATCH($B13,'Score Computation'!$AK$9:$AK$43,0),MATCH(D$7,'Score Computation'!$AD$8:$AH$8,0)) = 0,"N/A",
TRUE,INDEX('Score Computation'!$AD$9:$AH$43,MATCH($B13,'Score Computation'!$AK$9:$AK$43,0),MATCH(D$7,'Score Computation'!$AD$8:$AH$8,0))),"")</f>
        <v>N/A</v>
      </c>
      <c r="E13" s="261" t="str" cm="1">
        <f t="array" aca="1" ref="E13" ca="1">IFERROR(_xlfn.IFS(INDEX('Score Computation'!$AD$9:$AH$43,MATCH($B13,'Score Computation'!$AK$9:$AK$43,0),MATCH(E$7,'Score Computation'!$AD$8:$AH$8,0)) = 0,"N/A",
TRUE,INDEX('Score Computation'!$AD$9:$AH$43,MATCH($B13,'Score Computation'!$AK$9:$AK$43,0),MATCH(E$7,'Score Computation'!$AD$8:$AH$8,0))),"")</f>
        <v>N/A</v>
      </c>
      <c r="F13" s="261" t="str" cm="1">
        <f t="array" aca="1" ref="F13" ca="1">IFERROR(_xlfn.IFS(INDEX('Score Computation'!$AD$9:$AH$43,MATCH($B13,'Score Computation'!$AK$9:$AK$43,0),MATCH(F$7,'Score Computation'!$AD$8:$AH$8,0)) = 0,"N/A",
TRUE,INDEX('Score Computation'!$AD$9:$AH$43,MATCH($B13,'Score Computation'!$AK$9:$AK$43,0),MATCH(F$7,'Score Computation'!$AD$8:$AH$8,0))),"")</f>
        <v>N/A</v>
      </c>
      <c r="G13" s="261" t="str" cm="1">
        <f t="array" aca="1" ref="G13" ca="1">IFERROR(_xlfn.IFS(INDEX('Score Computation'!$AD$9:$AH$43,MATCH($B13,'Score Computation'!$AK$9:$AK$43,0),MATCH(G$7,'Score Computation'!$AD$8:$AH$8,0)) = 0,"N/A",
TRUE,INDEX('Score Computation'!$AD$9:$AH$43,MATCH($B13,'Score Computation'!$AK$9:$AK$43,0),MATCH(G$7,'Score Computation'!$AD$8:$AH$8,0))),"")</f>
        <v>N/A</v>
      </c>
      <c r="H13" s="287" t="str" cm="1">
        <f t="array" aca="1" ref="H13" ca="1">IFERROR(_xlfn.IFS(INDEX('Score Computation'!$AH$9:$AH$43,MATCH($B13,'Score Computation'!$AK$9:$AK$43,0)) = 0,"N/A",
TRUE,INDEX('Score Computation'!$N$9:$N$43,MATCH($B13,'Score Computation'!$AK$9:$AK$43,0)))/'Score Computation'!$N$9,"")</f>
        <v/>
      </c>
      <c r="I13" s="287" t="str" cm="1">
        <f t="array" aca="1" ref="I13" ca="1">IFERROR(_xlfn.IFS(INDEX('Score Computation'!$AH$9:$AH$43,MATCH($B13,'Score Computation'!$AK$9:$AK$43,0)) = 0,"N/A",
TRUE,INDEX('Score Computation'!$X$9:$X$43,MATCH($B13,'Score Computation'!$AK$9:$AK$43,0)))/'Score Computation'!$X$9,"")</f>
        <v/>
      </c>
      <c r="J13" s="128" t="str" cm="1">
        <f t="array" aca="1" ref="J13" ca="1">_xlfn.IFS(B13="","",OR(G13=0,G13="",G13="N/A"),"Unassessed",G13&lt;1.75,"Less than Acceptable",G13&lt;2,"Capable",G13&lt;2.5,"Mature",G13&gt;=2.5,"Outperforming",TRUE,"Unassessed")</f>
        <v>Unassessed</v>
      </c>
      <c r="K13" s="128" t="str" cm="1">
        <f t="array" aca="1" ref="K13" ca="1">_xlfn.IFS(B13="","",OR(G13=0,G13="",G13="N/A"),"Unassessed",G13&lt;1.75,"No Badge Awarded",G13&lt;2,"Silver",G13&lt;2.5,"Gold",G13&gt;=2.5,"Diamond",TRUE,"Unassessed")</f>
        <v>Unassessed</v>
      </c>
      <c r="M13" s="129" t="s">
        <v>19</v>
      </c>
      <c r="N13" s="164" t="s">
        <v>20</v>
      </c>
      <c r="O13" s="129" t="s">
        <v>21</v>
      </c>
    </row>
    <row r="14" spans="1:25" ht="18" x14ac:dyDescent="0.25">
      <c r="B14" s="79" t="s">
        <v>31</v>
      </c>
      <c r="C14" s="261" t="str" cm="1">
        <f t="array" ref="C14">IFERROR(_xlfn.IFS(INDEX('Score Computation'!$AD$9:$AH$43,MATCH($B14,'Score Computation'!$AK$9:$AK$43,0),MATCH(C$7,'Score Computation'!$AD$8:$AH$8,0)) = 0,"N/A",
TRUE,INDEX('Score Computation'!$AD$9:$AH$43,MATCH($B14,'Score Computation'!$AK$9:$AK$43,0),MATCH(C$7,'Score Computation'!$AD$8:$AH$8,0))),"")</f>
        <v>N/A</v>
      </c>
      <c r="D14" s="261" t="str" cm="1">
        <f t="array" aca="1" ref="D14" ca="1">IFERROR(_xlfn.IFS(INDEX('Score Computation'!$AD$9:$AH$43,MATCH($B14,'Score Computation'!$AK$9:$AK$43,0),MATCH(D$7,'Score Computation'!$AD$8:$AH$8,0)) = 0,"N/A",
TRUE,INDEX('Score Computation'!$AD$9:$AH$43,MATCH($B14,'Score Computation'!$AK$9:$AK$43,0),MATCH(D$7,'Score Computation'!$AD$8:$AH$8,0))),"")</f>
        <v>N/A</v>
      </c>
      <c r="E14" s="261" t="str" cm="1">
        <f t="array" aca="1" ref="E14" ca="1">IFERROR(_xlfn.IFS(INDEX('Score Computation'!$AD$9:$AH$43,MATCH($B14,'Score Computation'!$AK$9:$AK$43,0),MATCH(E$7,'Score Computation'!$AD$8:$AH$8,0)) = 0,"N/A",
TRUE,INDEX('Score Computation'!$AD$9:$AH$43,MATCH($B14,'Score Computation'!$AK$9:$AK$43,0),MATCH(E$7,'Score Computation'!$AD$8:$AH$8,0))),"")</f>
        <v>N/A</v>
      </c>
      <c r="F14" s="261" t="str" cm="1">
        <f t="array" aca="1" ref="F14" ca="1">IFERROR(_xlfn.IFS(INDEX('Score Computation'!$AD$9:$AH$43,MATCH($B14,'Score Computation'!$AK$9:$AK$43,0),MATCH(F$7,'Score Computation'!$AD$8:$AH$8,0)) = 0,"N/A",
TRUE,INDEX('Score Computation'!$AD$9:$AH$43,MATCH($B14,'Score Computation'!$AK$9:$AK$43,0),MATCH(F$7,'Score Computation'!$AD$8:$AH$8,0))),"")</f>
        <v>N/A</v>
      </c>
      <c r="G14" s="261" t="str" cm="1">
        <f t="array" aca="1" ref="G14" ca="1">IFERROR(_xlfn.IFS(INDEX('Score Computation'!$AD$9:$AH$43,MATCH($B14,'Score Computation'!$AK$9:$AK$43,0),MATCH(G$7,'Score Computation'!$AD$8:$AH$8,0)) = 0,"N/A",
TRUE,INDEX('Score Computation'!$AD$9:$AH$43,MATCH($B14,'Score Computation'!$AK$9:$AK$43,0),MATCH(G$7,'Score Computation'!$AD$8:$AH$8,0))),"")</f>
        <v>N/A</v>
      </c>
      <c r="H14" s="287" t="str" cm="1">
        <f t="array" aca="1" ref="H14" ca="1">IFERROR(_xlfn.IFS(INDEX('Score Computation'!$AH$9:$AH$43,MATCH($B14,'Score Computation'!$AK$9:$AK$43,0)) = 0,"N/A",
TRUE,INDEX('Score Computation'!$N$9:$N$43,MATCH($B14,'Score Computation'!$AK$9:$AK$43,0)))/'Score Computation'!$N$9,"")</f>
        <v/>
      </c>
      <c r="I14" s="287" t="str" cm="1">
        <f t="array" aca="1" ref="I14" ca="1">IFERROR(_xlfn.IFS(INDEX('Score Computation'!$AH$9:$AH$43,MATCH($B14,'Score Computation'!$AK$9:$AK$43,0)) = 0,"N/A",
TRUE,INDEX('Score Computation'!$X$9:$X$43,MATCH($B14,'Score Computation'!$AK$9:$AK$43,0)))/'Score Computation'!$X$9,"")</f>
        <v/>
      </c>
      <c r="J14" s="128" t="str" cm="1">
        <f t="array" aca="1" ref="J14" ca="1">_xlfn.IFS(B14="","",OR(G14=0,G14="",G14="N/A"),"Unassessed",G14&lt;1.75,"Less than Acceptable",G14&lt;2,"Capable",G14&lt;2.5,"Mature",G14&gt;=2.5,"Outperforming",TRUE,"Unassessed")</f>
        <v>Unassessed</v>
      </c>
      <c r="K14" s="128" t="str" cm="1">
        <f t="array" aca="1" ref="K14" ca="1">_xlfn.IFS(B14="","",OR(G14=0,G14="",G14="N/A"),"Unassessed",G14&lt;1.75,"No Badge Awarded",G14&lt;2,"Silver",G14&lt;2.5,"Gold",G14&gt;=2.5,"Diamond",TRUE,"Unassessed")</f>
        <v>Unassessed</v>
      </c>
    </row>
    <row r="15" spans="1:25" ht="36" x14ac:dyDescent="0.25">
      <c r="B15" s="163" t="s">
        <v>32</v>
      </c>
      <c r="C15" s="261" t="str" cm="1">
        <f t="array" ref="C15">IFERROR(_xlfn.IFS(INDEX('Score Computation'!$AD$9:$AH$43,MATCH($B15,'Score Computation'!$AK$9:$AK$43,0),MATCH(C$7,'Score Computation'!$AD$8:$AH$8,0)) = 0,"N/A",
TRUE,INDEX('Score Computation'!$AD$9:$AH$43,MATCH($B15,'Score Computation'!$AK$9:$AK$43,0),MATCH(C$7,'Score Computation'!$AD$8:$AH$8,0))),"")</f>
        <v>N/A</v>
      </c>
      <c r="D15" s="261" t="str" cm="1">
        <f t="array" aca="1" ref="D15" ca="1">IFERROR(_xlfn.IFS(INDEX('Score Computation'!$AD$9:$AH$43,MATCH($B15,'Score Computation'!$AK$9:$AK$43,0),MATCH(D$7,'Score Computation'!$AD$8:$AH$8,0)) = 0,"N/A",
TRUE,INDEX('Score Computation'!$AD$9:$AH$43,MATCH($B15,'Score Computation'!$AK$9:$AK$43,0),MATCH(D$7,'Score Computation'!$AD$8:$AH$8,0))),"")</f>
        <v>N/A</v>
      </c>
      <c r="E15" s="261" t="str" cm="1">
        <f t="array" aca="1" ref="E15" ca="1">IFERROR(_xlfn.IFS(INDEX('Score Computation'!$AD$9:$AH$43,MATCH($B15,'Score Computation'!$AK$9:$AK$43,0),MATCH(E$7,'Score Computation'!$AD$8:$AH$8,0)) = 0,"N/A",
TRUE,INDEX('Score Computation'!$AD$9:$AH$43,MATCH($B15,'Score Computation'!$AK$9:$AK$43,0),MATCH(E$7,'Score Computation'!$AD$8:$AH$8,0))),"")</f>
        <v>N/A</v>
      </c>
      <c r="F15" s="261" t="str" cm="1">
        <f t="array" aca="1" ref="F15" ca="1">IFERROR(_xlfn.IFS(INDEX('Score Computation'!$AD$9:$AH$43,MATCH($B15,'Score Computation'!$AK$9:$AK$43,0),MATCH(F$7,'Score Computation'!$AD$8:$AH$8,0)) = 0,"N/A",
TRUE,INDEX('Score Computation'!$AD$9:$AH$43,MATCH($B15,'Score Computation'!$AK$9:$AK$43,0),MATCH(F$7,'Score Computation'!$AD$8:$AH$8,0))),"")</f>
        <v>N/A</v>
      </c>
      <c r="G15" s="261" t="str" cm="1">
        <f t="array" aca="1" ref="G15" ca="1">IFERROR(_xlfn.IFS(INDEX('Score Computation'!$AD$9:$AH$43,MATCH($B15,'Score Computation'!$AK$9:$AK$43,0),MATCH(G$7,'Score Computation'!$AD$8:$AH$8,0)) = 0,"N/A",
TRUE,INDEX('Score Computation'!$AD$9:$AH$43,MATCH($B15,'Score Computation'!$AK$9:$AK$43,0),MATCH(G$7,'Score Computation'!$AD$8:$AH$8,0))),"")</f>
        <v>N/A</v>
      </c>
      <c r="H15" s="287" t="str" cm="1">
        <f t="array" aca="1" ref="H15" ca="1">IFERROR(_xlfn.IFS(INDEX('Score Computation'!$AH$9:$AH$43,MATCH($B15,'Score Computation'!$AK$9:$AK$43,0)) = 0,"N/A",
TRUE,INDEX('Score Computation'!$N$9:$N$43,MATCH($B15,'Score Computation'!$AK$9:$AK$43,0)))/'Score Computation'!$N$9,"")</f>
        <v/>
      </c>
      <c r="I15" s="287" t="str" cm="1">
        <f t="array" aca="1" ref="I15" ca="1">IFERROR(_xlfn.IFS(INDEX('Score Computation'!$AH$9:$AH$43,MATCH($B15,'Score Computation'!$AK$9:$AK$43,0)) = 0,"N/A",
TRUE,INDEX('Score Computation'!$X$9:$X$43,MATCH($B15,'Score Computation'!$AK$9:$AK$43,0)))/'Score Computation'!$X$9,"")</f>
        <v/>
      </c>
      <c r="J15" s="128" t="str" cm="1">
        <f t="array" aca="1" ref="J15" ca="1">_xlfn.IFS(B15="","",OR(G15=0,G15="",G15="N/A"),"Unassessed",G15&lt;1.75,"Less than Acceptable",G15&lt;2,"Capable",G15&lt;2.5,"Mature",G15&gt;=2.5,"Outperforming",TRUE,"Unassessed")</f>
        <v>Unassessed</v>
      </c>
      <c r="K15" s="128" t="str" cm="1">
        <f t="array" aca="1" ref="K15" ca="1">_xlfn.IFS(B15="","",OR(G15=0,G15="",G15="N/A"),"Unassessed",G15&lt;1.75,"No Badge Awarded",G15&lt;2,"Silver",G15&lt;2.5,"Gold",G15&gt;=2.5,"Diamond",TRUE,"Unassessed")</f>
        <v>Unassessed</v>
      </c>
      <c r="M15" s="313" t="s">
        <v>75</v>
      </c>
      <c r="N15" s="313"/>
      <c r="O15" s="313"/>
    </row>
    <row r="16" spans="1:25" ht="18" x14ac:dyDescent="0.25">
      <c r="B16" s="79" t="s">
        <v>33</v>
      </c>
      <c r="C16" s="261" t="str" cm="1">
        <f t="array" ref="C16">IFERROR(_xlfn.IFS(INDEX('Score Computation'!$AD$9:$AH$43,MATCH($B16,'Score Computation'!$AK$9:$AK$43,0),MATCH(C$7,'Score Computation'!$AD$8:$AH$8,0)) = 0,"N/A",
TRUE,INDEX('Score Computation'!$AD$9:$AH$43,MATCH($B16,'Score Computation'!$AK$9:$AK$43,0),MATCH(C$7,'Score Computation'!$AD$8:$AH$8,0))),"")</f>
        <v>N/A</v>
      </c>
      <c r="D16" s="261" t="str" cm="1">
        <f t="array" aca="1" ref="D16" ca="1">IFERROR(_xlfn.IFS(INDEX('Score Computation'!$AD$9:$AH$43,MATCH($B16,'Score Computation'!$AK$9:$AK$43,0),MATCH(D$7,'Score Computation'!$AD$8:$AH$8,0)) = 0,"N/A",
TRUE,INDEX('Score Computation'!$AD$9:$AH$43,MATCH($B16,'Score Computation'!$AK$9:$AK$43,0),MATCH(D$7,'Score Computation'!$AD$8:$AH$8,0))),"")</f>
        <v>N/A</v>
      </c>
      <c r="E16" s="261" t="str" cm="1">
        <f t="array" aca="1" ref="E16" ca="1">IFERROR(_xlfn.IFS(INDEX('Score Computation'!$AD$9:$AH$43,MATCH($B16,'Score Computation'!$AK$9:$AK$43,0),MATCH(E$7,'Score Computation'!$AD$8:$AH$8,0)) = 0,"N/A",
TRUE,INDEX('Score Computation'!$AD$9:$AH$43,MATCH($B16,'Score Computation'!$AK$9:$AK$43,0),MATCH(E$7,'Score Computation'!$AD$8:$AH$8,0))),"")</f>
        <v>N/A</v>
      </c>
      <c r="F16" s="261" t="str" cm="1">
        <f t="array" aca="1" ref="F16" ca="1">IFERROR(_xlfn.IFS(INDEX('Score Computation'!$AD$9:$AH$43,MATCH($B16,'Score Computation'!$AK$9:$AK$43,0),MATCH(F$7,'Score Computation'!$AD$8:$AH$8,0)) = 0,"N/A",
TRUE,INDEX('Score Computation'!$AD$9:$AH$43,MATCH($B16,'Score Computation'!$AK$9:$AK$43,0),MATCH(F$7,'Score Computation'!$AD$8:$AH$8,0))),"")</f>
        <v>N/A</v>
      </c>
      <c r="G16" s="261" t="str" cm="1">
        <f t="array" aca="1" ref="G16" ca="1">IFERROR(_xlfn.IFS(INDEX('Score Computation'!$AD$9:$AH$43,MATCH($B16,'Score Computation'!$AK$9:$AK$43,0),MATCH(G$7,'Score Computation'!$AD$8:$AH$8,0)) = 0,"N/A",
TRUE,INDEX('Score Computation'!$AD$9:$AH$43,MATCH($B16,'Score Computation'!$AK$9:$AK$43,0),MATCH(G$7,'Score Computation'!$AD$8:$AH$8,0))),"")</f>
        <v>N/A</v>
      </c>
      <c r="H16" s="287" t="str" cm="1">
        <f t="array" aca="1" ref="H16" ca="1">IFERROR(_xlfn.IFS(INDEX('Score Computation'!$AH$9:$AH$43,MATCH($B16,'Score Computation'!$AK$9:$AK$43,0)) = 0,"N/A",
TRUE,INDEX('Score Computation'!$N$9:$N$43,MATCH($B16,'Score Computation'!$AK$9:$AK$43,0)))/'Score Computation'!$N$9,"")</f>
        <v/>
      </c>
      <c r="I16" s="287" t="str" cm="1">
        <f t="array" aca="1" ref="I16" ca="1">IFERROR(_xlfn.IFS(INDEX('Score Computation'!$AH$9:$AH$43,MATCH($B16,'Score Computation'!$AK$9:$AK$43,0)) = 0,"N/A",
TRUE,INDEX('Score Computation'!$X$9:$X$43,MATCH($B16,'Score Computation'!$AK$9:$AK$43,0)))/'Score Computation'!$X$9,"")</f>
        <v/>
      </c>
      <c r="J16" s="128" t="str" cm="1">
        <f t="array" aca="1" ref="J16" ca="1">_xlfn.IFS(B16="","",OR(G16=0,G16="",G16="N/A"),"Unassessed",G16&lt;1.75,"Less than Acceptable",G16&lt;2,"Capable",G16&lt;2.5,"Mature",G16&gt;=2.5,"Outperforming",TRUE,"Unassessed")</f>
        <v>Unassessed</v>
      </c>
      <c r="K16" s="128" t="str" cm="1">
        <f t="array" aca="1" ref="K16" ca="1">_xlfn.IFS(B16="","",OR(G16=0,G16="",G16="N/A"),"Unassessed",G16&lt;1.75,"No Badge Awarded",G16&lt;2,"Silver",G16&lt;2.5,"Gold",G16&gt;=2.5,"Diamond",TRUE,"Unassessed")</f>
        <v>Unassessed</v>
      </c>
      <c r="M16" s="313"/>
      <c r="N16" s="313"/>
      <c r="O16" s="313"/>
    </row>
    <row r="17" spans="2:15" ht="18" x14ac:dyDescent="0.25">
      <c r="B17"/>
      <c r="C17" s="261" t="str" cm="1">
        <f t="array" ref="C17">IFERROR(_xlfn.IFS(INDEX('Score Computation'!$AD$9:$AH$43,MATCH($B17,'Score Computation'!$AK$9:$AK$43,0),MATCH(C$7,'Score Computation'!$AD$8:$AH$8,0)) = 0,"N/A",
TRUE,INDEX('Score Computation'!$AD$9:$AH$43,MATCH($B17,'Score Computation'!$AK$9:$AK$43,0),MATCH(C$7,'Score Computation'!$AD$8:$AH$8,0))),"")</f>
        <v/>
      </c>
      <c r="D17" s="261" t="str" cm="1">
        <f t="array" ref="D17">IFERROR(_xlfn.IFS(INDEX('Score Computation'!$AD$9:$AH$43,MATCH($B17,'Score Computation'!$AK$9:$AK$43,0),MATCH(D$7,'Score Computation'!$AD$8:$AH$8,0)) = 0,"N/A",
TRUE,INDEX('Score Computation'!$AD$9:$AH$43,MATCH($B17,'Score Computation'!$AK$9:$AK$43,0),MATCH(D$7,'Score Computation'!$AD$8:$AH$8,0))),"")</f>
        <v/>
      </c>
      <c r="E17" s="261" t="str" cm="1">
        <f t="array" ref="E17">IFERROR(_xlfn.IFS(INDEX('Score Computation'!$AD$9:$AH$43,MATCH($B17,'Score Computation'!$AK$9:$AK$43,0),MATCH(E$7,'Score Computation'!$AD$8:$AH$8,0)) = 0,"N/A",
TRUE,INDEX('Score Computation'!$AD$9:$AH$43,MATCH($B17,'Score Computation'!$AK$9:$AK$43,0),MATCH(E$7,'Score Computation'!$AD$8:$AH$8,0))),"")</f>
        <v/>
      </c>
      <c r="F17" s="261" t="str" cm="1">
        <f t="array" ref="F17">IFERROR(_xlfn.IFS(INDEX('Score Computation'!$AD$9:$AH$43,MATCH($B17,'Score Computation'!$AK$9:$AK$43,0),MATCH(F$7,'Score Computation'!$AD$8:$AH$8,0)) = 0,"N/A",
TRUE,INDEX('Score Computation'!$AD$9:$AH$43,MATCH($B17,'Score Computation'!$AK$9:$AK$43,0),MATCH(F$7,'Score Computation'!$AD$8:$AH$8,0))),"")</f>
        <v/>
      </c>
      <c r="G17" s="261" t="str" cm="1">
        <f t="array" ref="G17">IFERROR(_xlfn.IFS(INDEX('Score Computation'!$AD$9:$AH$43,MATCH($B17,'Score Computation'!$AK$9:$AK$43,0),MATCH(G$7,'Score Computation'!$AD$8:$AH$8,0)) = 0,"N/A",
TRUE,INDEX('Score Computation'!$AD$9:$AH$43,MATCH($B17,'Score Computation'!$AK$9:$AK$43,0),MATCH(G$7,'Score Computation'!$AD$8:$AH$8,0))),"")</f>
        <v/>
      </c>
      <c r="H17" s="287" t="str" cm="1">
        <f t="array" aca="1" ref="H17" ca="1">IFERROR(_xlfn.IFS(INDEX('Score Computation'!$AH$9:$AH$43,MATCH($B17,'Score Computation'!$AK$9:$AK$43,0)) = 0,"N/A",
TRUE,INDEX('Score Computation'!$N$9:$N$43,MATCH($B17,'Score Computation'!$AK$9:$AK$43,0)))/'Score Computation'!$N$9,"")</f>
        <v/>
      </c>
      <c r="I17" s="287" t="str" cm="1">
        <f t="array" aca="1" ref="I17" ca="1">IFERROR(_xlfn.IFS(INDEX('Score Computation'!$AH$9:$AH$43,MATCH($B17,'Score Computation'!$AK$9:$AK$43,0)) = 0,"N/A",
TRUE,INDEX('Score Computation'!$X$9:$X$43,MATCH($B17,'Score Computation'!$AK$9:$AK$43,0)))/'Score Computation'!$X$9,"")</f>
        <v/>
      </c>
      <c r="J17" s="128" t="str" cm="1">
        <f t="array" ref="J17">_xlfn.IFS(B17="","",OR(G17=0,G17="",G17="N/A"),"Unassessed",G17&lt;1.75,"Less than Acceptable",G17&lt;2,"Capable",G17&lt;2.5,"Mature",G17&gt;=2.5,"Outperforming",TRUE,"Unassessed")</f>
        <v/>
      </c>
      <c r="K17" s="128" t="str" cm="1">
        <f t="array" ref="K17">_xlfn.IFS(B17="","",OR(G17=0,G17="",G17="N/A"),"Unassessed",G17&lt;1.75,"No Badge Awarded",G17&lt;2,"Silver",G17&lt;2.5,"Gold",G17&gt;=2.5,"Diamond",TRUE,"Unassessed")</f>
        <v/>
      </c>
      <c r="M17" s="313"/>
      <c r="N17" s="313"/>
      <c r="O17" s="313"/>
    </row>
    <row r="18" spans="2:15" ht="18" x14ac:dyDescent="0.25">
      <c r="B18"/>
      <c r="C18" s="264" t="str" cm="1">
        <f t="array" ref="C18">IFERROR(_xlfn.IFS(INDEX('Score Computation'!$AD$9:$AH$43,MATCH($B18,'Score Computation'!$AK$9:$AK$43,0),MATCH(C$7,'Score Computation'!$AD$8:$AH$8,0)) = 0,"N/A",
TRUE,INDEX('Score Computation'!$AD$9:$AH$43,MATCH($B18,'Score Computation'!$AK$9:$AK$43,0),MATCH(C$7,'Score Computation'!$AD$8:$AH$8,0))),"")</f>
        <v/>
      </c>
      <c r="D18" s="265" t="str" cm="1">
        <f t="array" ref="D18">IFERROR(_xlfn.IFS(INDEX('Score Computation'!$AD$9:$AH$43,MATCH($B18,'Score Computation'!$AK$9:$AK$43,0),MATCH(D$7,'Score Computation'!$AD$8:$AH$8,0)) = 0,"N/A",
TRUE,INDEX('Score Computation'!$AD$9:$AH$43,MATCH($B18,'Score Computation'!$AK$9:$AK$43,0),MATCH(D$7,'Score Computation'!$AD$8:$AH$8,0))),"")</f>
        <v/>
      </c>
      <c r="E18" s="265" t="str" cm="1">
        <f t="array" ref="E18">IFERROR(_xlfn.IFS(INDEX('Score Computation'!$AD$9:$AH$43,MATCH($B18,'Score Computation'!$AK$9:$AK$43,0),MATCH(E$7,'Score Computation'!$AD$8:$AH$8,0)) = 0,"N/A",
TRUE,INDEX('Score Computation'!$AD$9:$AH$43,MATCH($B18,'Score Computation'!$AK$9:$AK$43,0),MATCH(E$7,'Score Computation'!$AD$8:$AH$8,0))),"")</f>
        <v/>
      </c>
      <c r="F18" s="262" t="str" cm="1">
        <f t="array" ref="F18">IFERROR(_xlfn.IFS(INDEX('Score Computation'!$AD$9:$AH$43,MATCH($B18,'Score Computation'!$AK$9:$AK$43,0),MATCH(F$7,'Score Computation'!$AD$8:$AH$8,0)) = 0,"N/A",
TRUE,INDEX('Score Computation'!$AD$9:$AH$43,MATCH($B18,'Score Computation'!$AK$9:$AK$43,0),MATCH(F$7,'Score Computation'!$AD$8:$AH$8,0))),"")</f>
        <v/>
      </c>
      <c r="G18" s="262" t="str" cm="1">
        <f t="array" ref="G18">IFERROR(_xlfn.IFS(INDEX('Score Computation'!$AD$9:$AH$43,MATCH($B18,'Score Computation'!$AK$9:$AK$43,0),MATCH(G$7,'Score Computation'!$AD$8:$AH$8,0)) = 0,"N/A",
TRUE,INDEX('Score Computation'!$AD$9:$AH$43,MATCH($B18,'Score Computation'!$AK$9:$AK$43,0),MATCH(G$7,'Score Computation'!$AD$8:$AH$8,0))),"")</f>
        <v/>
      </c>
      <c r="H18" s="283" t="str" cm="1">
        <f t="array" aca="1" ref="H18" ca="1">IFERROR(_xlfn.IFS(INDEX('Score Computation'!$AH$9:$AH$43,MATCH($B18,'Score Computation'!$AK$9:$AK$43,0)) = 0,"N/A",
TRUE,INDEX('Score Computation'!$N$9:$N$43,MATCH($B18,'Score Computation'!$AK$9:$AK$43,0)))/'Score Computation'!$N$9,"")</f>
        <v/>
      </c>
      <c r="I18" s="283" t="str" cm="1">
        <f t="array" aca="1" ref="I18" ca="1">IFERROR(_xlfn.IFS(INDEX('Score Computation'!$AH$9:$AH$43,MATCH($B18,'Score Computation'!$AK$9:$AK$43,0)) = 0,"N/A",
TRUE,INDEX('Score Computation'!$X$9:$X$43,MATCH($B18,'Score Computation'!$AK$9:$AK$43,0)))/'Score Computation'!$X$9,"")</f>
        <v/>
      </c>
      <c r="J18" s="131" t="str" cm="1">
        <f t="array" ref="J18">_xlfn.IFS(B18="","",OR(G18=0,G18="",G18="N/A"),"Unassessed",G18&lt;1.75,"Less than Acceptable",G18&lt;2,"Capable",G18&lt;2.5,"Mature",G18&gt;=2.5,"Outperforming",TRUE,"Unassessed")</f>
        <v/>
      </c>
      <c r="K18" s="131" t="str" cm="1">
        <f t="array" ref="K18">_xlfn.IFS(B18="","",OR(G18=0,G18="",G18="N/A"),"Unassessed",G18&lt;1.75,"No Badge Awarded",G18&lt;2,"Silver",G18&lt;2.5,"Gold",G18&gt;=2.5,"Diamond",TRUE,"Unassessed")</f>
        <v/>
      </c>
      <c r="M18"/>
      <c r="N18"/>
      <c r="O18"/>
    </row>
    <row r="19" spans="2:15" ht="18" x14ac:dyDescent="0.25">
      <c r="B19"/>
      <c r="C19" s="266" t="str" cm="1">
        <f t="array" ref="C19">IFERROR(_xlfn.IFS(INDEX('Score Computation'!$AD$9:$AH$43,MATCH($B19,'Score Computation'!$AK$9:$AK$43,0),MATCH(C$7,'Score Computation'!$AD$8:$AH$8,0)) = 0,"N/A",
TRUE,INDEX('Score Computation'!$AD$9:$AH$43,MATCH($B19,'Score Computation'!$AK$9:$AK$43,0),MATCH(C$7,'Score Computation'!$AD$8:$AH$8,0))),"")</f>
        <v/>
      </c>
      <c r="D19" s="267" t="str" cm="1">
        <f t="array" ref="D19">IFERROR(_xlfn.IFS(INDEX('Score Computation'!$AD$9:$AH$43,MATCH($B19,'Score Computation'!$AK$9:$AK$43,0),MATCH(D$7,'Score Computation'!$AD$8:$AH$8,0)) = 0,"N/A",
TRUE,INDEX('Score Computation'!$AD$9:$AH$43,MATCH($B19,'Score Computation'!$AK$9:$AK$43,0),MATCH(D$7,'Score Computation'!$AD$8:$AH$8,0))),"")</f>
        <v/>
      </c>
      <c r="E19" s="267" t="str" cm="1">
        <f t="array" ref="E19">IFERROR(_xlfn.IFS(INDEX('Score Computation'!$AD$9:$AH$43,MATCH($B19,'Score Computation'!$AK$9:$AK$43,0),MATCH(E$7,'Score Computation'!$AD$8:$AH$8,0)) = 0,"N/A",
TRUE,INDEX('Score Computation'!$AD$9:$AH$43,MATCH($B19,'Score Computation'!$AK$9:$AK$43,0),MATCH(E$7,'Score Computation'!$AD$8:$AH$8,0))),"")</f>
        <v/>
      </c>
      <c r="F19" s="263" t="str" cm="1">
        <f t="array" ref="F19">IFERROR(_xlfn.IFS(INDEX('Score Computation'!$AD$9:$AH$43,MATCH($B19,'Score Computation'!$AK$9:$AK$43,0),MATCH(F$7,'Score Computation'!$AD$8:$AH$8,0)) = 0,"N/A",
TRUE,INDEX('Score Computation'!$AD$9:$AH$43,MATCH($B19,'Score Computation'!$AK$9:$AK$43,0),MATCH(F$7,'Score Computation'!$AD$8:$AH$8,0))),"")</f>
        <v/>
      </c>
      <c r="G19" s="263" t="str" cm="1">
        <f t="array" ref="G19">IFERROR(_xlfn.IFS(INDEX('Score Computation'!$AD$9:$AH$43,MATCH($B19,'Score Computation'!$AK$9:$AK$43,0),MATCH(G$7,'Score Computation'!$AD$8:$AH$8,0)) = 0,"N/A",
TRUE,INDEX('Score Computation'!$AD$9:$AH$43,MATCH($B19,'Score Computation'!$AK$9:$AK$43,0),MATCH(G$7,'Score Computation'!$AD$8:$AH$8,0))),"")</f>
        <v/>
      </c>
      <c r="H19" s="284" t="str" cm="1">
        <f t="array" aca="1" ref="H19" ca="1">IFERROR(_xlfn.IFS(INDEX('Score Computation'!$AH$9:$AH$43,MATCH($B19,'Score Computation'!$AK$9:$AK$43,0)) = 0,"N/A",
TRUE,INDEX('Score Computation'!$N$9:$N$43,MATCH($B19,'Score Computation'!$AK$9:$AK$43,0)))/'Score Computation'!$N$9,"")</f>
        <v/>
      </c>
      <c r="I19" s="284" t="str" cm="1">
        <f t="array" aca="1" ref="I19" ca="1">IFERROR(_xlfn.IFS(INDEX('Score Computation'!$AH$9:$AH$43,MATCH($B19,'Score Computation'!$AK$9:$AK$43,0)) = 0,"N/A",
TRUE,INDEX('Score Computation'!$X$9:$X$43,MATCH($B19,'Score Computation'!$AK$9:$AK$43,0)))/'Score Computation'!$X$9,"")</f>
        <v/>
      </c>
      <c r="J19" s="132" t="str" cm="1">
        <f t="array" ref="J19">_xlfn.IFS(B19="","",OR(G19=0,G19="",G19="N/A"),"Unassessed",G19&lt;1.75,"Less than Acceptable",G19&lt;2,"Capable",G19&lt;2.5,"Mature",G19&gt;=2.5,"Outperforming",TRUE,"Unassessed")</f>
        <v/>
      </c>
      <c r="K19" s="132" t="str" cm="1">
        <f t="array" ref="K19">_xlfn.IFS(B19="","",OR(G19=0,G19="",G19="N/A"),"Unassessed",G19&lt;1.75,"No Badge Awarded",G19&lt;2,"Silver",G19&lt;2.5,"Gold",G19&gt;=2.5,"Diamond",TRUE,"Unassessed")</f>
        <v/>
      </c>
      <c r="M19" s="162"/>
      <c r="N19" s="162"/>
      <c r="O19" s="162"/>
    </row>
    <row r="20" spans="2:15" ht="18" x14ac:dyDescent="0.25">
      <c r="B20"/>
      <c r="C20" s="266" t="str" cm="1">
        <f t="array" ref="C20">IFERROR(_xlfn.IFS(INDEX('Score Computation'!$AD$9:$AH$43,MATCH($B20,'Score Computation'!$AK$9:$AK$43,0),MATCH(C$7,'Score Computation'!$AD$8:$AH$8,0)) = 0,"N/A",
TRUE,INDEX('Score Computation'!$AD$9:$AH$43,MATCH($B20,'Score Computation'!$AK$9:$AK$43,0),MATCH(C$7,'Score Computation'!$AD$8:$AH$8,0))),"")</f>
        <v/>
      </c>
      <c r="D20" s="267" t="str" cm="1">
        <f t="array" ref="D20">IFERROR(_xlfn.IFS(INDEX('Score Computation'!$AD$9:$AH$43,MATCH($B20,'Score Computation'!$AK$9:$AK$43,0),MATCH(D$7,'Score Computation'!$AD$8:$AH$8,0)) = 0,"N/A",
TRUE,INDEX('Score Computation'!$AD$9:$AH$43,MATCH($B20,'Score Computation'!$AK$9:$AK$43,0),MATCH(D$7,'Score Computation'!$AD$8:$AH$8,0))),"")</f>
        <v/>
      </c>
      <c r="E20" s="267" t="str" cm="1">
        <f t="array" ref="E20">IFERROR(_xlfn.IFS(INDEX('Score Computation'!$AD$9:$AH$43,MATCH($B20,'Score Computation'!$AK$9:$AK$43,0),MATCH(E$7,'Score Computation'!$AD$8:$AH$8,0)) = 0,"N/A",
TRUE,INDEX('Score Computation'!$AD$9:$AH$43,MATCH($B20,'Score Computation'!$AK$9:$AK$43,0),MATCH(E$7,'Score Computation'!$AD$8:$AH$8,0))),"")</f>
        <v/>
      </c>
      <c r="F20" s="263" t="str" cm="1">
        <f t="array" ref="F20">IFERROR(_xlfn.IFS(INDEX('Score Computation'!$AD$9:$AH$43,MATCH($B20,'Score Computation'!$AK$9:$AK$43,0),MATCH(F$7,'Score Computation'!$AD$8:$AH$8,0)) = 0,"N/A",
TRUE,INDEX('Score Computation'!$AD$9:$AH$43,MATCH($B20,'Score Computation'!$AK$9:$AK$43,0),MATCH(F$7,'Score Computation'!$AD$8:$AH$8,0))),"")</f>
        <v/>
      </c>
      <c r="G20" s="263" t="str" cm="1">
        <f t="array" ref="G20">IFERROR(_xlfn.IFS(INDEX('Score Computation'!$AD$9:$AH$43,MATCH($B20,'Score Computation'!$AK$9:$AK$43,0),MATCH(G$7,'Score Computation'!$AD$8:$AH$8,0)) = 0,"N/A",
TRUE,INDEX('Score Computation'!$AD$9:$AH$43,MATCH($B20,'Score Computation'!$AK$9:$AK$43,0),MATCH(G$7,'Score Computation'!$AD$8:$AH$8,0))),"")</f>
        <v/>
      </c>
      <c r="H20" s="284" t="str" cm="1">
        <f t="array" aca="1" ref="H20" ca="1">IFERROR(_xlfn.IFS(INDEX('Score Computation'!$AH$9:$AH$43,MATCH($B20,'Score Computation'!$AK$9:$AK$43,0)) = 0,"N/A",
TRUE,INDEX('Score Computation'!$N$9:$N$43,MATCH($B20,'Score Computation'!$AK$9:$AK$43,0)))/'Score Computation'!$N$9,"")</f>
        <v/>
      </c>
      <c r="I20" s="284" t="str" cm="1">
        <f t="array" aca="1" ref="I20" ca="1">IFERROR(_xlfn.IFS(INDEX('Score Computation'!$AH$9:$AH$43,MATCH($B20,'Score Computation'!$AK$9:$AK$43,0)) = 0,"N/A",
TRUE,INDEX('Score Computation'!$X$9:$X$43,MATCH($B20,'Score Computation'!$AK$9:$AK$43,0)))/'Score Computation'!$X$9,"")</f>
        <v/>
      </c>
      <c r="J20" s="132" t="str" cm="1">
        <f t="array" ref="J20">_xlfn.IFS(B20="","",OR(G20=0,G20="",G20="N/A"),"Unassessed",G20&lt;1.75,"Less than Acceptable",G20&lt;2,"Capable",G20&lt;2.5,"Mature",G20&gt;=2.5,"Outperforming",TRUE,"Unassessed")</f>
        <v/>
      </c>
      <c r="K20" s="132" t="str" cm="1">
        <f t="array" ref="K20">_xlfn.IFS(B20="","",OR(G20=0,G20="",G20="N/A"),"Unassessed",G20&lt;1.75,"No Badge Awarded",G20&lt;2,"Silver",G20&lt;2.5,"Gold",G20&gt;=2.5,"Diamond",TRUE,"Unassessed")</f>
        <v/>
      </c>
    </row>
    <row r="21" spans="2:15" ht="18" x14ac:dyDescent="0.25">
      <c r="B21"/>
      <c r="C21" s="266" t="str" cm="1">
        <f t="array" ref="C21">IFERROR(_xlfn.IFS(INDEX('Score Computation'!$AD$9:$AH$43,MATCH($B21,'Score Computation'!$AK$9:$AK$43,0),MATCH(C$7,'Score Computation'!$AD$8:$AH$8,0)) = 0,"N/A",
TRUE,INDEX('Score Computation'!$AD$9:$AH$43,MATCH($B21,'Score Computation'!$AK$9:$AK$43,0),MATCH(C$7,'Score Computation'!$AD$8:$AH$8,0))),"")</f>
        <v/>
      </c>
      <c r="D21" s="267" t="str" cm="1">
        <f t="array" ref="D21">IFERROR(_xlfn.IFS(INDEX('Score Computation'!$AD$9:$AH$43,MATCH($B21,'Score Computation'!$AK$9:$AK$43,0),MATCH(D$7,'Score Computation'!$AD$8:$AH$8,0)) = 0,"N/A",
TRUE,INDEX('Score Computation'!$AD$9:$AH$43,MATCH($B21,'Score Computation'!$AK$9:$AK$43,0),MATCH(D$7,'Score Computation'!$AD$8:$AH$8,0))),"")</f>
        <v/>
      </c>
      <c r="E21" s="267" t="str" cm="1">
        <f t="array" ref="E21">IFERROR(_xlfn.IFS(INDEX('Score Computation'!$AD$9:$AH$43,MATCH($B21,'Score Computation'!$AK$9:$AK$43,0),MATCH(E$7,'Score Computation'!$AD$8:$AH$8,0)) = 0,"N/A",
TRUE,INDEX('Score Computation'!$AD$9:$AH$43,MATCH($B21,'Score Computation'!$AK$9:$AK$43,0),MATCH(E$7,'Score Computation'!$AD$8:$AH$8,0))),"")</f>
        <v/>
      </c>
      <c r="F21" s="263" t="str" cm="1">
        <f t="array" ref="F21">IFERROR(_xlfn.IFS(INDEX('Score Computation'!$AD$9:$AH$43,MATCH($B21,'Score Computation'!$AK$9:$AK$43,0),MATCH(F$7,'Score Computation'!$AD$8:$AH$8,0)) = 0,"N/A",
TRUE,INDEX('Score Computation'!$AD$9:$AH$43,MATCH($B21,'Score Computation'!$AK$9:$AK$43,0),MATCH(F$7,'Score Computation'!$AD$8:$AH$8,0))),"")</f>
        <v/>
      </c>
      <c r="G21" s="263" t="str" cm="1">
        <f t="array" ref="G21">IFERROR(_xlfn.IFS(INDEX('Score Computation'!$AD$9:$AH$43,MATCH($B21,'Score Computation'!$AK$9:$AK$43,0),MATCH(G$7,'Score Computation'!$AD$8:$AH$8,0)) = 0,"N/A",
TRUE,INDEX('Score Computation'!$AD$9:$AH$43,MATCH($B21,'Score Computation'!$AK$9:$AK$43,0),MATCH(G$7,'Score Computation'!$AD$8:$AH$8,0))),"")</f>
        <v/>
      </c>
      <c r="H21" s="284" t="str" cm="1">
        <f t="array" aca="1" ref="H21" ca="1">IFERROR(_xlfn.IFS(INDEX('Score Computation'!$AH$9:$AH$43,MATCH($B21,'Score Computation'!$AK$9:$AK$43,0)) = 0,"N/A",
TRUE,INDEX('Score Computation'!$N$9:$N$43,MATCH($B21,'Score Computation'!$AK$9:$AK$43,0)))/'Score Computation'!$N$9,"")</f>
        <v/>
      </c>
      <c r="I21" s="284" t="str" cm="1">
        <f t="array" aca="1" ref="I21" ca="1">IFERROR(_xlfn.IFS(INDEX('Score Computation'!$AH$9:$AH$43,MATCH($B21,'Score Computation'!$AK$9:$AK$43,0)) = 0,"N/A",
TRUE,INDEX('Score Computation'!$X$9:$X$43,MATCH($B21,'Score Computation'!$AK$9:$AK$43,0)))/'Score Computation'!$X$9,"")</f>
        <v/>
      </c>
      <c r="J21" s="132" t="str" cm="1">
        <f t="array" ref="J21">_xlfn.IFS(B21="","",OR(G21=0,G21="",G21="N/A"),"Unassessed",G21&lt;1.75,"Less than Acceptable",G21&lt;2,"Capable",G21&lt;2.5,"Mature",G21&gt;=2.5,"Outperforming",TRUE,"Unassessed")</f>
        <v/>
      </c>
      <c r="K21" s="132" t="str" cm="1">
        <f t="array" ref="K21">_xlfn.IFS(B21="","",OR(G21=0,G21="",G21="N/A"),"Unassessed",G21&lt;1.75,"No Badge Awarded",G21&lt;2,"Silver",G21&lt;2.5,"Gold",G21&gt;=2.5,"Diamond",TRUE,"Unassessed")</f>
        <v/>
      </c>
    </row>
    <row r="22" spans="2:15" ht="18" x14ac:dyDescent="0.25">
      <c r="B22"/>
      <c r="C22" s="266" t="str" cm="1">
        <f t="array" ref="C22">IFERROR(_xlfn.IFS(INDEX('Score Computation'!$AD$9:$AH$43,MATCH($B22,'Score Computation'!$AK$9:$AK$43,0),MATCH(C$7,'Score Computation'!$AD$8:$AH$8,0)) = 0,"N/A",
TRUE,INDEX('Score Computation'!$AD$9:$AH$43,MATCH($B22,'Score Computation'!$AK$9:$AK$43,0),MATCH(C$7,'Score Computation'!$AD$8:$AH$8,0))),"")</f>
        <v/>
      </c>
      <c r="D22" s="267" t="str" cm="1">
        <f t="array" ref="D22">IFERROR(_xlfn.IFS(INDEX('Score Computation'!$AD$9:$AH$43,MATCH($B22,'Score Computation'!$AK$9:$AK$43,0),MATCH(D$7,'Score Computation'!$AD$8:$AH$8,0)) = 0,"N/A",
TRUE,INDEX('Score Computation'!$AD$9:$AH$43,MATCH($B22,'Score Computation'!$AK$9:$AK$43,0),MATCH(D$7,'Score Computation'!$AD$8:$AH$8,0))),"")</f>
        <v/>
      </c>
      <c r="E22" s="267" t="str" cm="1">
        <f t="array" ref="E22">IFERROR(_xlfn.IFS(INDEX('Score Computation'!$AD$9:$AH$43,MATCH($B22,'Score Computation'!$AK$9:$AK$43,0),MATCH(E$7,'Score Computation'!$AD$8:$AH$8,0)) = 0,"N/A",
TRUE,INDEX('Score Computation'!$AD$9:$AH$43,MATCH($B22,'Score Computation'!$AK$9:$AK$43,0),MATCH(E$7,'Score Computation'!$AD$8:$AH$8,0))),"")</f>
        <v/>
      </c>
      <c r="F22" s="263" t="str" cm="1">
        <f t="array" ref="F22">IFERROR(_xlfn.IFS(INDEX('Score Computation'!$AD$9:$AH$43,MATCH($B22,'Score Computation'!$AK$9:$AK$43,0),MATCH(F$7,'Score Computation'!$AD$8:$AH$8,0)) = 0,"N/A",
TRUE,INDEX('Score Computation'!$AD$9:$AH$43,MATCH($B22,'Score Computation'!$AK$9:$AK$43,0),MATCH(F$7,'Score Computation'!$AD$8:$AH$8,0))),"")</f>
        <v/>
      </c>
      <c r="G22" s="263" t="str" cm="1">
        <f t="array" ref="G22">IFERROR(_xlfn.IFS(INDEX('Score Computation'!$AD$9:$AH$43,MATCH($B22,'Score Computation'!$AK$9:$AK$43,0),MATCH(G$7,'Score Computation'!$AD$8:$AH$8,0)) = 0,"N/A",
TRUE,INDEX('Score Computation'!$AD$9:$AH$43,MATCH($B22,'Score Computation'!$AK$9:$AK$43,0),MATCH(G$7,'Score Computation'!$AD$8:$AH$8,0))),"")</f>
        <v/>
      </c>
      <c r="H22" s="284" t="str" cm="1">
        <f t="array" aca="1" ref="H22" ca="1">IFERROR(_xlfn.IFS(INDEX('Score Computation'!$AH$9:$AH$43,MATCH($B22,'Score Computation'!$AK$9:$AK$43,0)) = 0,"N/A",
TRUE,INDEX('Score Computation'!$N$9:$N$43,MATCH($B22,'Score Computation'!$AK$9:$AK$43,0)))/'Score Computation'!$N$9,"")</f>
        <v/>
      </c>
      <c r="I22" s="284" t="str" cm="1">
        <f t="array" aca="1" ref="I22" ca="1">IFERROR(_xlfn.IFS(INDEX('Score Computation'!$AH$9:$AH$43,MATCH($B22,'Score Computation'!$AK$9:$AK$43,0)) = 0,"N/A",
TRUE,INDEX('Score Computation'!$X$9:$X$43,MATCH($B22,'Score Computation'!$AK$9:$AK$43,0)))/'Score Computation'!$X$9,"")</f>
        <v/>
      </c>
      <c r="J22" s="132" t="str" cm="1">
        <f t="array" ref="J22">_xlfn.IFS(B22="","",OR(G22=0,G22="",G22="N/A"),"Unassessed",G22&lt;1.75,"Less than Acceptable",G22&lt;2,"Capable",G22&lt;2.5,"Mature",G22&gt;=2.5,"Outperforming",TRUE,"Unassessed")</f>
        <v/>
      </c>
      <c r="K22" s="132" t="str" cm="1">
        <f t="array" ref="K22">_xlfn.IFS(B22="","",OR(G22=0,G22="",G22="N/A"),"Unassessed",G22&lt;1.75,"No Badge Awarded",G22&lt;2,"Silver",G22&lt;2.5,"Gold",G22&gt;=2.5,"Diamond",TRUE,"Unassessed")</f>
        <v/>
      </c>
    </row>
    <row r="23" spans="2:15" ht="18" x14ac:dyDescent="0.25">
      <c r="B23"/>
      <c r="C23" s="266" t="str" cm="1">
        <f t="array" ref="C23">IFERROR(_xlfn.IFS(INDEX('Score Computation'!$AD$9:$AH$43,MATCH($B23,'Score Computation'!$AK$9:$AK$43,0),MATCH(C$7,'Score Computation'!$AD$8:$AH$8,0)) = 0,"N/A",
TRUE,INDEX('Score Computation'!$AD$9:$AH$43,MATCH($B23,'Score Computation'!$AK$9:$AK$43,0),MATCH(C$7,'Score Computation'!$AD$8:$AH$8,0))),"")</f>
        <v/>
      </c>
      <c r="D23" s="267" t="str" cm="1">
        <f t="array" ref="D23">IFERROR(_xlfn.IFS(INDEX('Score Computation'!$AD$9:$AH$43,MATCH($B23,'Score Computation'!$AK$9:$AK$43,0),MATCH(D$7,'Score Computation'!$AD$8:$AH$8,0)) = 0,"N/A",
TRUE,INDEX('Score Computation'!$AD$9:$AH$43,MATCH($B23,'Score Computation'!$AK$9:$AK$43,0),MATCH(D$7,'Score Computation'!$AD$8:$AH$8,0))),"")</f>
        <v/>
      </c>
      <c r="E23" s="267" t="str" cm="1">
        <f t="array" ref="E23">IFERROR(_xlfn.IFS(INDEX('Score Computation'!$AD$9:$AH$43,MATCH($B23,'Score Computation'!$AK$9:$AK$43,0),MATCH(E$7,'Score Computation'!$AD$8:$AH$8,0)) = 0,"N/A",
TRUE,INDEX('Score Computation'!$AD$9:$AH$43,MATCH($B23,'Score Computation'!$AK$9:$AK$43,0),MATCH(E$7,'Score Computation'!$AD$8:$AH$8,0))),"")</f>
        <v/>
      </c>
      <c r="F23" s="263" t="str" cm="1">
        <f t="array" ref="F23">IFERROR(_xlfn.IFS(INDEX('Score Computation'!$AD$9:$AH$43,MATCH($B23,'Score Computation'!$AK$9:$AK$43,0),MATCH(F$7,'Score Computation'!$AD$8:$AH$8,0)) = 0,"N/A",
TRUE,INDEX('Score Computation'!$AD$9:$AH$43,MATCH($B23,'Score Computation'!$AK$9:$AK$43,0),MATCH(F$7,'Score Computation'!$AD$8:$AH$8,0))),"")</f>
        <v/>
      </c>
      <c r="G23" s="263" t="str" cm="1">
        <f t="array" ref="G23">IFERROR(_xlfn.IFS(INDEX('Score Computation'!$AD$9:$AH$43,MATCH($B23,'Score Computation'!$AK$9:$AK$43,0),MATCH(G$7,'Score Computation'!$AD$8:$AH$8,0)) = 0,"N/A",
TRUE,INDEX('Score Computation'!$AD$9:$AH$43,MATCH($B23,'Score Computation'!$AK$9:$AK$43,0),MATCH(G$7,'Score Computation'!$AD$8:$AH$8,0))),"")</f>
        <v/>
      </c>
      <c r="H23" s="284" t="str" cm="1">
        <f t="array" aca="1" ref="H23" ca="1">IFERROR(_xlfn.IFS(INDEX('Score Computation'!$AH$9:$AH$43,MATCH($B23,'Score Computation'!$AK$9:$AK$43,0)) = 0,"N/A",
TRUE,INDEX('Score Computation'!$N$9:$N$43,MATCH($B23,'Score Computation'!$AK$9:$AK$43,0)))/'Score Computation'!$N$9,"")</f>
        <v/>
      </c>
      <c r="I23" s="284" t="str" cm="1">
        <f t="array" aca="1" ref="I23" ca="1">IFERROR(_xlfn.IFS(INDEX('Score Computation'!$AH$9:$AH$43,MATCH($B23,'Score Computation'!$AK$9:$AK$43,0)) = 0,"N/A",
TRUE,INDEX('Score Computation'!$X$9:$X$43,MATCH($B23,'Score Computation'!$AK$9:$AK$43,0)))/'Score Computation'!$X$9,"")</f>
        <v/>
      </c>
      <c r="J23" s="132" t="str" cm="1">
        <f t="array" ref="J23">_xlfn.IFS(B23="","",OR(G23=0,G23="",G23="N/A"),"Unassessed",G23&lt;1.75,"Less than Acceptable",G23&lt;2,"Capable",G23&lt;2.5,"Mature",G23&gt;=2.5,"Outperforming",TRUE,"Unassessed")</f>
        <v/>
      </c>
      <c r="K23" s="132" t="str" cm="1">
        <f t="array" ref="K23">_xlfn.IFS(B23="","",OR(G23=0,G23="",G23="N/A"),"Unassessed",G23&lt;1.75,"No Badge Awarded",G23&lt;2,"Silver",G23&lt;2.5,"Gold",G23&gt;=2.5,"Diamond",TRUE,"Unassessed")</f>
        <v/>
      </c>
    </row>
    <row r="24" spans="2:15" ht="18" x14ac:dyDescent="0.25">
      <c r="B24"/>
      <c r="C24" s="266" t="str" cm="1">
        <f t="array" ref="C24">IFERROR(_xlfn.IFS(INDEX('Score Computation'!$AD$9:$AH$43,MATCH($B24,'Score Computation'!$AK$9:$AK$43,0),MATCH(C$7,'Score Computation'!$AD$8:$AH$8,0)) = 0,"N/A",
TRUE,INDEX('Score Computation'!$AD$9:$AH$43,MATCH($B24,'Score Computation'!$AK$9:$AK$43,0),MATCH(C$7,'Score Computation'!$AD$8:$AH$8,0))),"")</f>
        <v/>
      </c>
      <c r="D24" s="267" t="str" cm="1">
        <f t="array" ref="D24">IFERROR(_xlfn.IFS(INDEX('Score Computation'!$AD$9:$AH$43,MATCH($B24,'Score Computation'!$AK$9:$AK$43,0),MATCH(D$7,'Score Computation'!$AD$8:$AH$8,0)) = 0,"N/A",
TRUE,INDEX('Score Computation'!$AD$9:$AH$43,MATCH($B24,'Score Computation'!$AK$9:$AK$43,0),MATCH(D$7,'Score Computation'!$AD$8:$AH$8,0))),"")</f>
        <v/>
      </c>
      <c r="E24" s="267" t="str" cm="1">
        <f t="array" ref="E24">IFERROR(_xlfn.IFS(INDEX('Score Computation'!$AD$9:$AH$43,MATCH($B24,'Score Computation'!$AK$9:$AK$43,0),MATCH(E$7,'Score Computation'!$AD$8:$AH$8,0)) = 0,"N/A",
TRUE,INDEX('Score Computation'!$AD$9:$AH$43,MATCH($B24,'Score Computation'!$AK$9:$AK$43,0),MATCH(E$7,'Score Computation'!$AD$8:$AH$8,0))),"")</f>
        <v/>
      </c>
      <c r="F24" s="263" t="str" cm="1">
        <f t="array" ref="F24">IFERROR(_xlfn.IFS(INDEX('Score Computation'!$AD$9:$AH$43,MATCH($B24,'Score Computation'!$AK$9:$AK$43,0),MATCH(F$7,'Score Computation'!$AD$8:$AH$8,0)) = 0,"N/A",
TRUE,INDEX('Score Computation'!$AD$9:$AH$43,MATCH($B24,'Score Computation'!$AK$9:$AK$43,0),MATCH(F$7,'Score Computation'!$AD$8:$AH$8,0))),"")</f>
        <v/>
      </c>
      <c r="G24" s="263" t="str" cm="1">
        <f t="array" ref="G24">IFERROR(_xlfn.IFS(INDEX('Score Computation'!$AD$9:$AH$43,MATCH($B24,'Score Computation'!$AK$9:$AK$43,0),MATCH(G$7,'Score Computation'!$AD$8:$AH$8,0)) = 0,"N/A",
TRUE,INDEX('Score Computation'!$AD$9:$AH$43,MATCH($B24,'Score Computation'!$AK$9:$AK$43,0),MATCH(G$7,'Score Computation'!$AD$8:$AH$8,0))),"")</f>
        <v/>
      </c>
      <c r="H24" s="284" t="str" cm="1">
        <f t="array" aca="1" ref="H24" ca="1">IFERROR(_xlfn.IFS(INDEX('Score Computation'!$AH$9:$AH$43,MATCH($B24,'Score Computation'!$AK$9:$AK$43,0)) = 0,"N/A",
TRUE,INDEX('Score Computation'!$N$9:$N$43,MATCH($B24,'Score Computation'!$AK$9:$AK$43,0)))/'Score Computation'!$N$9,"")</f>
        <v/>
      </c>
      <c r="I24" s="284" t="str" cm="1">
        <f t="array" aca="1" ref="I24" ca="1">IFERROR(_xlfn.IFS(INDEX('Score Computation'!$AH$9:$AH$43,MATCH($B24,'Score Computation'!$AK$9:$AK$43,0)) = 0,"N/A",
TRUE,INDEX('Score Computation'!$X$9:$X$43,MATCH($B24,'Score Computation'!$AK$9:$AK$43,0)))/'Score Computation'!$X$9,"")</f>
        <v/>
      </c>
      <c r="J24" s="132" t="str" cm="1">
        <f t="array" ref="J24">_xlfn.IFS(B24="","",OR(G24=0,G24="",G24="N/A"),"Unassessed",G24&lt;1.75,"Less than Acceptable",G24&lt;2,"Capable",G24&lt;2.5,"Mature",G24&gt;=2.5,"Outperforming",TRUE,"Unassessed")</f>
        <v/>
      </c>
      <c r="K24" s="132" t="str" cm="1">
        <f t="array" ref="K24">_xlfn.IFS(B24="","",OR(G24=0,G24="",G24="N/A"),"Unassessed",G24&lt;1.75,"No Badge Awarded",G24&lt;2,"Silver",G24&lt;2.5,"Gold",G24&gt;=2.5,"Diamond",TRUE,"Unassessed")</f>
        <v/>
      </c>
    </row>
    <row r="25" spans="2:15" ht="18" x14ac:dyDescent="0.25">
      <c r="B25"/>
      <c r="C25" s="266" t="str" cm="1">
        <f t="array" ref="C25">IFERROR(_xlfn.IFS(INDEX('Score Computation'!$AD$9:$AH$43,MATCH($B25,'Score Computation'!$AK$9:$AK$43,0),MATCH(C$7,'Score Computation'!$AD$8:$AH$8,0)) = 0,"N/A",
TRUE,INDEX('Score Computation'!$AD$9:$AH$43,MATCH($B25,'Score Computation'!$AK$9:$AK$43,0),MATCH(C$7,'Score Computation'!$AD$8:$AH$8,0))),"")</f>
        <v/>
      </c>
      <c r="D25" s="267" t="str" cm="1">
        <f t="array" ref="D25">IFERROR(_xlfn.IFS(INDEX('Score Computation'!$AD$9:$AH$43,MATCH($B25,'Score Computation'!$AK$9:$AK$43,0),MATCH(D$7,'Score Computation'!$AD$8:$AH$8,0)) = 0,"N/A",
TRUE,INDEX('Score Computation'!$AD$9:$AH$43,MATCH($B25,'Score Computation'!$AK$9:$AK$43,0),MATCH(D$7,'Score Computation'!$AD$8:$AH$8,0))),"")</f>
        <v/>
      </c>
      <c r="E25" s="267" t="str" cm="1">
        <f t="array" ref="E25">IFERROR(_xlfn.IFS(INDEX('Score Computation'!$AD$9:$AH$43,MATCH($B25,'Score Computation'!$AK$9:$AK$43,0),MATCH(E$7,'Score Computation'!$AD$8:$AH$8,0)) = 0,"N/A",
TRUE,INDEX('Score Computation'!$AD$9:$AH$43,MATCH($B25,'Score Computation'!$AK$9:$AK$43,0),MATCH(E$7,'Score Computation'!$AD$8:$AH$8,0))),"")</f>
        <v/>
      </c>
      <c r="F25" s="263" t="str" cm="1">
        <f t="array" ref="F25">IFERROR(_xlfn.IFS(INDEX('Score Computation'!$AD$9:$AH$43,MATCH($B25,'Score Computation'!$AK$9:$AK$43,0),MATCH(F$7,'Score Computation'!$AD$8:$AH$8,0)) = 0,"N/A",
TRUE,INDEX('Score Computation'!$AD$9:$AH$43,MATCH($B25,'Score Computation'!$AK$9:$AK$43,0),MATCH(F$7,'Score Computation'!$AD$8:$AH$8,0))),"")</f>
        <v/>
      </c>
      <c r="G25" s="263" t="str" cm="1">
        <f t="array" ref="G25">IFERROR(_xlfn.IFS(INDEX('Score Computation'!$AD$9:$AH$43,MATCH($B25,'Score Computation'!$AK$9:$AK$43,0),MATCH(G$7,'Score Computation'!$AD$8:$AH$8,0)) = 0,"N/A",
TRUE,INDEX('Score Computation'!$AD$9:$AH$43,MATCH($B25,'Score Computation'!$AK$9:$AK$43,0),MATCH(G$7,'Score Computation'!$AD$8:$AH$8,0))),"")</f>
        <v/>
      </c>
      <c r="H25" s="284" t="str" cm="1">
        <f t="array" aca="1" ref="H25" ca="1">IFERROR(_xlfn.IFS(INDEX('Score Computation'!$AH$9:$AH$43,MATCH($B25,'Score Computation'!$AK$9:$AK$43,0)) = 0,"N/A",
TRUE,INDEX('Score Computation'!$N$9:$N$43,MATCH($B25,'Score Computation'!$AK$9:$AK$43,0)))/'Score Computation'!$N$9,"")</f>
        <v/>
      </c>
      <c r="I25" s="284" t="str" cm="1">
        <f t="array" aca="1" ref="I25" ca="1">IFERROR(_xlfn.IFS(INDEX('Score Computation'!$AH$9:$AH$43,MATCH($B25,'Score Computation'!$AK$9:$AK$43,0)) = 0,"N/A",
TRUE,INDEX('Score Computation'!$X$9:$X$43,MATCH($B25,'Score Computation'!$AK$9:$AK$43,0)))/'Score Computation'!$X$9,"")</f>
        <v/>
      </c>
      <c r="J25" s="132" t="str" cm="1">
        <f t="array" ref="J25">_xlfn.IFS(B25="","",OR(G25=0,G25="",G25="N/A"),"Unassessed",G25&lt;1.75,"Less than Acceptable",G25&lt;2,"Capable",G25&lt;2.5,"Mature",G25&gt;=2.5,"Outperforming",TRUE,"Unassessed")</f>
        <v/>
      </c>
      <c r="K25" s="132" t="str" cm="1">
        <f t="array" ref="K25">_xlfn.IFS(B25="","",OR(G25=0,G25="",G25="N/A"),"Unassessed",G25&lt;1.75,"No Badge Awarded",G25&lt;2,"Silver",G25&lt;2.5,"Gold",G25&gt;=2.5,"Diamond",TRUE,"Unassessed")</f>
        <v/>
      </c>
    </row>
    <row r="26" spans="2:15" ht="18" x14ac:dyDescent="0.25">
      <c r="B26"/>
      <c r="C26" s="266" t="str" cm="1">
        <f t="array" ref="C26">IFERROR(_xlfn.IFS(INDEX('Score Computation'!$AD$9:$AH$43,MATCH($B26,'Score Computation'!$AK$9:$AK$43,0),MATCH(C$7,'Score Computation'!$AD$8:$AH$8,0)) = 0,"N/A",
TRUE,INDEX('Score Computation'!$AD$9:$AH$43,MATCH($B26,'Score Computation'!$AK$9:$AK$43,0),MATCH(C$7,'Score Computation'!$AD$8:$AH$8,0))),"")</f>
        <v/>
      </c>
      <c r="D26" s="267" t="str" cm="1">
        <f t="array" ref="D26">IFERROR(_xlfn.IFS(INDEX('Score Computation'!$AD$9:$AH$43,MATCH($B26,'Score Computation'!$AK$9:$AK$43,0),MATCH(D$7,'Score Computation'!$AD$8:$AH$8,0)) = 0,"N/A",
TRUE,INDEX('Score Computation'!$AD$9:$AH$43,MATCH($B26,'Score Computation'!$AK$9:$AK$43,0),MATCH(D$7,'Score Computation'!$AD$8:$AH$8,0))),"")</f>
        <v/>
      </c>
      <c r="E26" s="267" t="str" cm="1">
        <f t="array" ref="E26">IFERROR(_xlfn.IFS(INDEX('Score Computation'!$AD$9:$AH$43,MATCH($B26,'Score Computation'!$AK$9:$AK$43,0),MATCH(E$7,'Score Computation'!$AD$8:$AH$8,0)) = 0,"N/A",
TRUE,INDEX('Score Computation'!$AD$9:$AH$43,MATCH($B26,'Score Computation'!$AK$9:$AK$43,0),MATCH(E$7,'Score Computation'!$AD$8:$AH$8,0))),"")</f>
        <v/>
      </c>
      <c r="F26" s="263" t="str" cm="1">
        <f t="array" ref="F26">IFERROR(_xlfn.IFS(INDEX('Score Computation'!$AD$9:$AH$43,MATCH($B26,'Score Computation'!$AK$9:$AK$43,0),MATCH(F$7,'Score Computation'!$AD$8:$AH$8,0)) = 0,"N/A",
TRUE,INDEX('Score Computation'!$AD$9:$AH$43,MATCH($B26,'Score Computation'!$AK$9:$AK$43,0),MATCH(F$7,'Score Computation'!$AD$8:$AH$8,0))),"")</f>
        <v/>
      </c>
      <c r="G26" s="263" t="str" cm="1">
        <f t="array" ref="G26">IFERROR(_xlfn.IFS(INDEX('Score Computation'!$AD$9:$AH$43,MATCH($B26,'Score Computation'!$AK$9:$AK$43,0),MATCH(G$7,'Score Computation'!$AD$8:$AH$8,0)) = 0,"N/A",
TRUE,INDEX('Score Computation'!$AD$9:$AH$43,MATCH($B26,'Score Computation'!$AK$9:$AK$43,0),MATCH(G$7,'Score Computation'!$AD$8:$AH$8,0))),"")</f>
        <v/>
      </c>
      <c r="H26" s="284" t="str" cm="1">
        <f t="array" aca="1" ref="H26" ca="1">IFERROR(_xlfn.IFS(INDEX('Score Computation'!$AH$9:$AH$43,MATCH($B26,'Score Computation'!$AK$9:$AK$43,0)) = 0,"N/A",
TRUE,INDEX('Score Computation'!$N$9:$N$43,MATCH($B26,'Score Computation'!$AK$9:$AK$43,0)))/'Score Computation'!$N$9,"")</f>
        <v/>
      </c>
      <c r="I26" s="284" t="str" cm="1">
        <f t="array" aca="1" ref="I26" ca="1">IFERROR(_xlfn.IFS(INDEX('Score Computation'!$AH$9:$AH$43,MATCH($B26,'Score Computation'!$AK$9:$AK$43,0)) = 0,"N/A",
TRUE,INDEX('Score Computation'!$X$9:$X$43,MATCH($B26,'Score Computation'!$AK$9:$AK$43,0)))/'Score Computation'!$X$9,"")</f>
        <v/>
      </c>
      <c r="J26" s="132" t="str" cm="1">
        <f t="array" ref="J26">_xlfn.IFS(B26="","",OR(G26=0,G26="",G26="N/A"),"Unassessed",G26&lt;1.75,"Less than Acceptable",G26&lt;2,"Capable",G26&lt;2.5,"Mature",G26&gt;=2.5,"Outperforming",TRUE,"Unassessed")</f>
        <v/>
      </c>
      <c r="K26" s="132" t="str" cm="1">
        <f t="array" ref="K26">_xlfn.IFS(B26="","",OR(G26=0,G26="",G26="N/A"),"Unassessed",G26&lt;1.75,"No Badge Awarded",G26&lt;2,"Silver",G26&lt;2.5,"Gold",G26&gt;=2.5,"Diamond",TRUE,"Unassessed")</f>
        <v/>
      </c>
    </row>
    <row r="27" spans="2:15" ht="18" x14ac:dyDescent="0.25">
      <c r="B27"/>
      <c r="C27" s="266" t="str" cm="1">
        <f t="array" ref="C27">IFERROR(_xlfn.IFS(INDEX('Score Computation'!$AD$9:$AH$43,MATCH($B27,'Score Computation'!$AK$9:$AK$43,0),MATCH(C$7,'Score Computation'!$AD$8:$AH$8,0)) = 0,"N/A",
TRUE,INDEX('Score Computation'!$AD$9:$AH$43,MATCH($B27,'Score Computation'!$AK$9:$AK$43,0),MATCH(C$7,'Score Computation'!$AD$8:$AH$8,0))),"")</f>
        <v/>
      </c>
      <c r="D27" s="267" t="str" cm="1">
        <f t="array" ref="D27">IFERROR(_xlfn.IFS(INDEX('Score Computation'!$AD$9:$AH$43,MATCH($B27,'Score Computation'!$AK$9:$AK$43,0),MATCH(D$7,'Score Computation'!$AD$8:$AH$8,0)) = 0,"N/A",
TRUE,INDEX('Score Computation'!$AD$9:$AH$43,MATCH($B27,'Score Computation'!$AK$9:$AK$43,0),MATCH(D$7,'Score Computation'!$AD$8:$AH$8,0))),"")</f>
        <v/>
      </c>
      <c r="E27" s="267" t="str" cm="1">
        <f t="array" ref="E27">IFERROR(_xlfn.IFS(INDEX('Score Computation'!$AD$9:$AH$43,MATCH($B27,'Score Computation'!$AK$9:$AK$43,0),MATCH(E$7,'Score Computation'!$AD$8:$AH$8,0)) = 0,"N/A",
TRUE,INDEX('Score Computation'!$AD$9:$AH$43,MATCH($B27,'Score Computation'!$AK$9:$AK$43,0),MATCH(E$7,'Score Computation'!$AD$8:$AH$8,0))),"")</f>
        <v/>
      </c>
      <c r="F27" s="263" t="str" cm="1">
        <f t="array" ref="F27">IFERROR(_xlfn.IFS(INDEX('Score Computation'!$AD$9:$AH$43,MATCH($B27,'Score Computation'!$AK$9:$AK$43,0),MATCH(F$7,'Score Computation'!$AD$8:$AH$8,0)) = 0,"N/A",
TRUE,INDEX('Score Computation'!$AD$9:$AH$43,MATCH($B27,'Score Computation'!$AK$9:$AK$43,0),MATCH(F$7,'Score Computation'!$AD$8:$AH$8,0))),"")</f>
        <v/>
      </c>
      <c r="G27" s="263" t="str" cm="1">
        <f t="array" ref="G27">IFERROR(_xlfn.IFS(INDEX('Score Computation'!$AD$9:$AH$43,MATCH($B27,'Score Computation'!$AK$9:$AK$43,0),MATCH(G$7,'Score Computation'!$AD$8:$AH$8,0)) = 0,"N/A",
TRUE,INDEX('Score Computation'!$AD$9:$AH$43,MATCH($B27,'Score Computation'!$AK$9:$AK$43,0),MATCH(G$7,'Score Computation'!$AD$8:$AH$8,0))),"")</f>
        <v/>
      </c>
      <c r="H27" s="284" t="str" cm="1">
        <f t="array" aca="1" ref="H27" ca="1">IFERROR(_xlfn.IFS(INDEX('Score Computation'!$AH$9:$AH$43,MATCH($B27,'Score Computation'!$AK$9:$AK$43,0)) = 0,"N/A",
TRUE,INDEX('Score Computation'!$N$9:$N$43,MATCH($B27,'Score Computation'!$AK$9:$AK$43,0)))/'Score Computation'!$N$9,"")</f>
        <v/>
      </c>
      <c r="I27" s="284" t="str" cm="1">
        <f t="array" aca="1" ref="I27" ca="1">IFERROR(_xlfn.IFS(INDEX('Score Computation'!$AH$9:$AH$43,MATCH($B27,'Score Computation'!$AK$9:$AK$43,0)) = 0,"N/A",
TRUE,INDEX('Score Computation'!$X$9:$X$43,MATCH($B27,'Score Computation'!$AK$9:$AK$43,0)))/'Score Computation'!$X$9,"")</f>
        <v/>
      </c>
      <c r="J27" s="132" t="str" cm="1">
        <f t="array" ref="J27">_xlfn.IFS(B27="","",OR(G27=0,G27="",G27="N/A"),"Unassessed",G27&lt;1.75,"Less than Acceptable",G27&lt;2,"Capable",G27&lt;2.5,"Mature",G27&gt;=2.5,"Outperforming",TRUE,"Unassessed")</f>
        <v/>
      </c>
      <c r="K27" s="132" t="str" cm="1">
        <f t="array" ref="K27">_xlfn.IFS(B27="","",OR(G27=0,G27="",G27="N/A"),"Unassessed",G27&lt;1.75,"No Badge Awarded",G27&lt;2,"Silver",G27&lt;2.5,"Gold",G27&gt;=2.5,"Diamond",TRUE,"Unassessed")</f>
        <v/>
      </c>
    </row>
    <row r="28" spans="2:15" ht="18" x14ac:dyDescent="0.25">
      <c r="B28"/>
      <c r="C28" s="266" t="str" cm="1">
        <f t="array" ref="C28">IFERROR(_xlfn.IFS(INDEX('Score Computation'!$AD$9:$AH$43,MATCH($B28,'Score Computation'!$AK$9:$AK$43,0),MATCH(C$7,'Score Computation'!$AD$8:$AH$8,0)) = 0,"N/A",
TRUE,INDEX('Score Computation'!$AD$9:$AH$43,MATCH($B28,'Score Computation'!$AK$9:$AK$43,0),MATCH(C$7,'Score Computation'!$AD$8:$AH$8,0))),"")</f>
        <v/>
      </c>
      <c r="D28" s="267" t="str" cm="1">
        <f t="array" ref="D28">IFERROR(_xlfn.IFS(INDEX('Score Computation'!$AD$9:$AH$43,MATCH($B28,'Score Computation'!$AK$9:$AK$43,0),MATCH(D$7,'Score Computation'!$AD$8:$AH$8,0)) = 0,"N/A",
TRUE,INDEX('Score Computation'!$AD$9:$AH$43,MATCH($B28,'Score Computation'!$AK$9:$AK$43,0),MATCH(D$7,'Score Computation'!$AD$8:$AH$8,0))),"")</f>
        <v/>
      </c>
      <c r="E28" s="267" t="str" cm="1">
        <f t="array" ref="E28">IFERROR(_xlfn.IFS(INDEX('Score Computation'!$AD$9:$AH$43,MATCH($B28,'Score Computation'!$AK$9:$AK$43,0),MATCH(E$7,'Score Computation'!$AD$8:$AH$8,0)) = 0,"N/A",
TRUE,INDEX('Score Computation'!$AD$9:$AH$43,MATCH($B28,'Score Computation'!$AK$9:$AK$43,0),MATCH(E$7,'Score Computation'!$AD$8:$AH$8,0))),"")</f>
        <v/>
      </c>
      <c r="F28" s="263" t="str" cm="1">
        <f t="array" ref="F28">IFERROR(_xlfn.IFS(INDEX('Score Computation'!$AD$9:$AH$43,MATCH($B28,'Score Computation'!$AK$9:$AK$43,0),MATCH(F$7,'Score Computation'!$AD$8:$AH$8,0)) = 0,"N/A",
TRUE,INDEX('Score Computation'!$AD$9:$AH$43,MATCH($B28,'Score Computation'!$AK$9:$AK$43,0),MATCH(F$7,'Score Computation'!$AD$8:$AH$8,0))),"")</f>
        <v/>
      </c>
      <c r="G28" s="263" t="str" cm="1">
        <f t="array" ref="G28">IFERROR(_xlfn.IFS(INDEX('Score Computation'!$AD$9:$AH$43,MATCH($B28,'Score Computation'!$AK$9:$AK$43,0),MATCH(G$7,'Score Computation'!$AD$8:$AH$8,0)) = 0,"N/A",
TRUE,INDEX('Score Computation'!$AD$9:$AH$43,MATCH($B28,'Score Computation'!$AK$9:$AK$43,0),MATCH(G$7,'Score Computation'!$AD$8:$AH$8,0))),"")</f>
        <v/>
      </c>
      <c r="H28" s="284" t="str" cm="1">
        <f t="array" aca="1" ref="H28" ca="1">IFERROR(_xlfn.IFS(INDEX('Score Computation'!$AH$9:$AH$43,MATCH($B28,'Score Computation'!$AK$9:$AK$43,0)) = 0,"N/A",
TRUE,INDEX('Score Computation'!$N$9:$N$43,MATCH($B28,'Score Computation'!$AK$9:$AK$43,0)))/'Score Computation'!$N$9,"")</f>
        <v/>
      </c>
      <c r="I28" s="284" t="str" cm="1">
        <f t="array" aca="1" ref="I28" ca="1">IFERROR(_xlfn.IFS(INDEX('Score Computation'!$AH$9:$AH$43,MATCH($B28,'Score Computation'!$AK$9:$AK$43,0)) = 0,"N/A",
TRUE,INDEX('Score Computation'!$X$9:$X$43,MATCH($B28,'Score Computation'!$AK$9:$AK$43,0)))/'Score Computation'!$X$9,"")</f>
        <v/>
      </c>
      <c r="J28" s="132" t="str" cm="1">
        <f t="array" ref="J28">_xlfn.IFS(B28="","",OR(G28=0,G28="",G28="N/A"),"Unassessed",G28&lt;1.75,"Less than Acceptable",G28&lt;2,"Capable",G28&lt;2.5,"Mature",G28&gt;=2.5,"Outperforming",TRUE,"Unassessed")</f>
        <v/>
      </c>
      <c r="K28" s="132" t="str" cm="1">
        <f t="array" ref="K28">_xlfn.IFS(B28="","",OR(G28=0,G28="",G28="N/A"),"Unassessed",G28&lt;1.75,"No Badge Awarded",G28&lt;2,"Silver",G28&lt;2.5,"Gold",G28&gt;=2.5,"Diamond",TRUE,"Unassessed")</f>
        <v/>
      </c>
    </row>
    <row r="29" spans="2:15" ht="18" x14ac:dyDescent="0.25">
      <c r="B29"/>
      <c r="C29" s="266" t="str" cm="1">
        <f t="array" ref="C29">IFERROR(_xlfn.IFS(INDEX('Score Computation'!$AD$9:$AH$43,MATCH($B29,'Score Computation'!$AK$9:$AK$43,0),MATCH(C$7,'Score Computation'!$AD$8:$AH$8,0)) = 0,"N/A",
TRUE,INDEX('Score Computation'!$AD$9:$AH$43,MATCH($B29,'Score Computation'!$AK$9:$AK$43,0),MATCH(C$7,'Score Computation'!$AD$8:$AH$8,0))),"")</f>
        <v/>
      </c>
      <c r="D29" s="267" t="str" cm="1">
        <f t="array" ref="D29">IFERROR(_xlfn.IFS(INDEX('Score Computation'!$AD$9:$AH$43,MATCH($B29,'Score Computation'!$AK$9:$AK$43,0),MATCH(D$7,'Score Computation'!$AD$8:$AH$8,0)) = 0,"N/A",
TRUE,INDEX('Score Computation'!$AD$9:$AH$43,MATCH($B29,'Score Computation'!$AK$9:$AK$43,0),MATCH(D$7,'Score Computation'!$AD$8:$AH$8,0))),"")</f>
        <v/>
      </c>
      <c r="E29" s="267" t="str" cm="1">
        <f t="array" ref="E29">IFERROR(_xlfn.IFS(INDEX('Score Computation'!$AD$9:$AH$43,MATCH($B29,'Score Computation'!$AK$9:$AK$43,0),MATCH(E$7,'Score Computation'!$AD$8:$AH$8,0)) = 0,"N/A",
TRUE,INDEX('Score Computation'!$AD$9:$AH$43,MATCH($B29,'Score Computation'!$AK$9:$AK$43,0),MATCH(E$7,'Score Computation'!$AD$8:$AH$8,0))),"")</f>
        <v/>
      </c>
      <c r="F29" s="263" t="str" cm="1">
        <f t="array" ref="F29">IFERROR(_xlfn.IFS(INDEX('Score Computation'!$AD$9:$AH$43,MATCH($B29,'Score Computation'!$AK$9:$AK$43,0),MATCH(F$7,'Score Computation'!$AD$8:$AH$8,0)) = 0,"N/A",
TRUE,INDEX('Score Computation'!$AD$9:$AH$43,MATCH($B29,'Score Computation'!$AK$9:$AK$43,0),MATCH(F$7,'Score Computation'!$AD$8:$AH$8,0))),"")</f>
        <v/>
      </c>
      <c r="G29" s="263" t="str" cm="1">
        <f t="array" ref="G29">IFERROR(_xlfn.IFS(INDEX('Score Computation'!$AD$9:$AH$43,MATCH($B29,'Score Computation'!$AK$9:$AK$43,0),MATCH(G$7,'Score Computation'!$AD$8:$AH$8,0)) = 0,"N/A",
TRUE,INDEX('Score Computation'!$AD$9:$AH$43,MATCH($B29,'Score Computation'!$AK$9:$AK$43,0),MATCH(G$7,'Score Computation'!$AD$8:$AH$8,0))),"")</f>
        <v/>
      </c>
      <c r="H29" s="284" t="str" cm="1">
        <f t="array" aca="1" ref="H29" ca="1">IFERROR(_xlfn.IFS(INDEX('Score Computation'!$AH$9:$AH$43,MATCH($B29,'Score Computation'!$AK$9:$AK$43,0)) = 0,"N/A",
TRUE,INDEX('Score Computation'!$N$9:$N$43,MATCH($B29,'Score Computation'!$AK$9:$AK$43,0)))/'Score Computation'!$N$9,"")</f>
        <v/>
      </c>
      <c r="I29" s="284" t="str" cm="1">
        <f t="array" aca="1" ref="I29" ca="1">IFERROR(_xlfn.IFS(INDEX('Score Computation'!$AH$9:$AH$43,MATCH($B29,'Score Computation'!$AK$9:$AK$43,0)) = 0,"N/A",
TRUE,INDEX('Score Computation'!$X$9:$X$43,MATCH($B29,'Score Computation'!$AK$9:$AK$43,0)))/'Score Computation'!$X$9,"")</f>
        <v/>
      </c>
      <c r="J29" s="132" t="str" cm="1">
        <f t="array" ref="J29">_xlfn.IFS(B29="","",OR(G29=0,G29="",G29="N/A"),"Unassessed",G29&lt;1.75,"Less than Acceptable",G29&lt;2,"Capable",G29&lt;2.5,"Mature",G29&gt;=2.5,"Outperforming",TRUE,"Unassessed")</f>
        <v/>
      </c>
      <c r="K29" s="132" t="str" cm="1">
        <f t="array" ref="K29">_xlfn.IFS(B29="","",OR(G29=0,G29="",G29="N/A"),"Unassessed",G29&lt;1.75,"No Badge Awarded",G29&lt;2,"Silver",G29&lt;2.5,"Gold",G29&gt;=2.5,"Diamond",TRUE,"Unassessed")</f>
        <v/>
      </c>
    </row>
    <row r="30" spans="2:15" ht="18" x14ac:dyDescent="0.25">
      <c r="B30"/>
      <c r="C30" s="266" t="str" cm="1">
        <f t="array" ref="C30">IFERROR(_xlfn.IFS(INDEX('Score Computation'!$AD$9:$AH$43,MATCH($B30,'Score Computation'!$AK$9:$AK$43,0),MATCH(C$7,'Score Computation'!$AD$8:$AH$8,0)) = 0,"N/A",
TRUE,INDEX('Score Computation'!$AD$9:$AH$43,MATCH($B30,'Score Computation'!$AK$9:$AK$43,0),MATCH(C$7,'Score Computation'!$AD$8:$AH$8,0))),"")</f>
        <v/>
      </c>
      <c r="D30" s="267" t="str" cm="1">
        <f t="array" ref="D30">IFERROR(_xlfn.IFS(INDEX('Score Computation'!$AD$9:$AH$43,MATCH($B30,'Score Computation'!$AK$9:$AK$43,0),MATCH(D$7,'Score Computation'!$AD$8:$AH$8,0)) = 0,"N/A",
TRUE,INDEX('Score Computation'!$AD$9:$AH$43,MATCH($B30,'Score Computation'!$AK$9:$AK$43,0),MATCH(D$7,'Score Computation'!$AD$8:$AH$8,0))),"")</f>
        <v/>
      </c>
      <c r="E30" s="267" t="str" cm="1">
        <f t="array" ref="E30">IFERROR(_xlfn.IFS(INDEX('Score Computation'!$AD$9:$AH$43,MATCH($B30,'Score Computation'!$AK$9:$AK$43,0),MATCH(E$7,'Score Computation'!$AD$8:$AH$8,0)) = 0,"N/A",
TRUE,INDEX('Score Computation'!$AD$9:$AH$43,MATCH($B30,'Score Computation'!$AK$9:$AK$43,0),MATCH(E$7,'Score Computation'!$AD$8:$AH$8,0))),"")</f>
        <v/>
      </c>
      <c r="F30" s="263" t="str" cm="1">
        <f t="array" ref="F30">IFERROR(_xlfn.IFS(INDEX('Score Computation'!$AD$9:$AH$43,MATCH($B30,'Score Computation'!$AK$9:$AK$43,0),MATCH(F$7,'Score Computation'!$AD$8:$AH$8,0)) = 0,"N/A",
TRUE,INDEX('Score Computation'!$AD$9:$AH$43,MATCH($B30,'Score Computation'!$AK$9:$AK$43,0),MATCH(F$7,'Score Computation'!$AD$8:$AH$8,0))),"")</f>
        <v/>
      </c>
      <c r="G30" s="263" t="str" cm="1">
        <f t="array" ref="G30">IFERROR(_xlfn.IFS(INDEX('Score Computation'!$AD$9:$AH$43,MATCH($B30,'Score Computation'!$AK$9:$AK$43,0),MATCH(G$7,'Score Computation'!$AD$8:$AH$8,0)) = 0,"N/A",
TRUE,INDEX('Score Computation'!$AD$9:$AH$43,MATCH($B30,'Score Computation'!$AK$9:$AK$43,0),MATCH(G$7,'Score Computation'!$AD$8:$AH$8,0))),"")</f>
        <v/>
      </c>
      <c r="H30" s="284" t="str" cm="1">
        <f t="array" aca="1" ref="H30" ca="1">IFERROR(_xlfn.IFS(INDEX('Score Computation'!$AH$9:$AH$43,MATCH($B30,'Score Computation'!$AK$9:$AK$43,0)) = 0,"N/A",
TRUE,INDEX('Score Computation'!$N$9:$N$43,MATCH($B30,'Score Computation'!$AK$9:$AK$43,0)))/'Score Computation'!$N$9,"")</f>
        <v/>
      </c>
      <c r="I30" s="284" t="str" cm="1">
        <f t="array" aca="1" ref="I30" ca="1">IFERROR(_xlfn.IFS(INDEX('Score Computation'!$AH$9:$AH$43,MATCH($B30,'Score Computation'!$AK$9:$AK$43,0)) = 0,"N/A",
TRUE,INDEX('Score Computation'!$X$9:$X$43,MATCH($B30,'Score Computation'!$AK$9:$AK$43,0)))/'Score Computation'!$X$9,"")</f>
        <v/>
      </c>
      <c r="J30" s="132" t="str" cm="1">
        <f t="array" ref="J30">_xlfn.IFS(B30="","",OR(G30=0,G30="",G30="N/A"),"Unassessed",G30&lt;1.75,"Less than Acceptable",G30&lt;2,"Capable",G30&lt;2.5,"Mature",G30&gt;=2.5,"Outperforming",TRUE,"Unassessed")</f>
        <v/>
      </c>
      <c r="K30" s="132" t="str" cm="1">
        <f t="array" ref="K30">_xlfn.IFS(B30="","",OR(G30=0,G30="",G30="N/A"),"Unassessed",G30&lt;1.75,"No Badge Awarded",G30&lt;2,"Silver",G30&lt;2.5,"Gold",G30&gt;=2.5,"Diamond",TRUE,"Unassessed")</f>
        <v/>
      </c>
    </row>
    <row r="31" spans="2:15" ht="18" x14ac:dyDescent="0.25">
      <c r="B31"/>
      <c r="C31" s="266" t="str" cm="1">
        <f t="array" ref="C31">IFERROR(_xlfn.IFS(INDEX('Score Computation'!$AD$9:$AH$43,MATCH($B31,'Score Computation'!$AK$9:$AK$43,0),MATCH(C$7,'Score Computation'!$AD$8:$AH$8,0)) = 0,"N/A",
TRUE,INDEX('Score Computation'!$AD$9:$AH$43,MATCH($B31,'Score Computation'!$AK$9:$AK$43,0),MATCH(C$7,'Score Computation'!$AD$8:$AH$8,0))),"")</f>
        <v/>
      </c>
      <c r="D31" s="267" t="str" cm="1">
        <f t="array" ref="D31">IFERROR(_xlfn.IFS(INDEX('Score Computation'!$AD$9:$AH$43,MATCH($B31,'Score Computation'!$AK$9:$AK$43,0),MATCH(D$7,'Score Computation'!$AD$8:$AH$8,0)) = 0,"N/A",
TRUE,INDEX('Score Computation'!$AD$9:$AH$43,MATCH($B31,'Score Computation'!$AK$9:$AK$43,0),MATCH(D$7,'Score Computation'!$AD$8:$AH$8,0))),"")</f>
        <v/>
      </c>
      <c r="E31" s="267" t="str" cm="1">
        <f t="array" ref="E31">IFERROR(_xlfn.IFS(INDEX('Score Computation'!$AD$9:$AH$43,MATCH($B31,'Score Computation'!$AK$9:$AK$43,0),MATCH(E$7,'Score Computation'!$AD$8:$AH$8,0)) = 0,"N/A",
TRUE,INDEX('Score Computation'!$AD$9:$AH$43,MATCH($B31,'Score Computation'!$AK$9:$AK$43,0),MATCH(E$7,'Score Computation'!$AD$8:$AH$8,0))),"")</f>
        <v/>
      </c>
      <c r="F31" s="263" t="str" cm="1">
        <f t="array" ref="F31">IFERROR(_xlfn.IFS(INDEX('Score Computation'!$AD$9:$AH$43,MATCH($B31,'Score Computation'!$AK$9:$AK$43,0),MATCH(F$7,'Score Computation'!$AD$8:$AH$8,0)) = 0,"N/A",
TRUE,INDEX('Score Computation'!$AD$9:$AH$43,MATCH($B31,'Score Computation'!$AK$9:$AK$43,0),MATCH(F$7,'Score Computation'!$AD$8:$AH$8,0))),"")</f>
        <v/>
      </c>
      <c r="G31" s="263" t="str" cm="1">
        <f t="array" ref="G31">IFERROR(_xlfn.IFS(INDEX('Score Computation'!$AD$9:$AH$43,MATCH($B31,'Score Computation'!$AK$9:$AK$43,0),MATCH(G$7,'Score Computation'!$AD$8:$AH$8,0)) = 0,"N/A",
TRUE,INDEX('Score Computation'!$AD$9:$AH$43,MATCH($B31,'Score Computation'!$AK$9:$AK$43,0),MATCH(G$7,'Score Computation'!$AD$8:$AH$8,0))),"")</f>
        <v/>
      </c>
      <c r="H31" s="284" t="str" cm="1">
        <f t="array" aca="1" ref="H31" ca="1">IFERROR(_xlfn.IFS(INDEX('Score Computation'!$AH$9:$AH$43,MATCH($B31,'Score Computation'!$AK$9:$AK$43,0)) = 0,"N/A",
TRUE,INDEX('Score Computation'!$N$9:$N$43,MATCH($B31,'Score Computation'!$AK$9:$AK$43,0)))/'Score Computation'!$N$9,"")</f>
        <v/>
      </c>
      <c r="I31" s="284" t="str" cm="1">
        <f t="array" aca="1" ref="I31" ca="1">IFERROR(_xlfn.IFS(INDEX('Score Computation'!$AH$9:$AH$43,MATCH($B31,'Score Computation'!$AK$9:$AK$43,0)) = 0,"N/A",
TRUE,INDEX('Score Computation'!$X$9:$X$43,MATCH($B31,'Score Computation'!$AK$9:$AK$43,0)))/'Score Computation'!$X$9,"")</f>
        <v/>
      </c>
      <c r="J31" s="132" t="str" cm="1">
        <f t="array" ref="J31">_xlfn.IFS(B31="","",OR(G31=0,G31="",G31="N/A"),"Unassessed",G31&lt;1.75,"Less than Acceptable",G31&lt;2,"Capable",G31&lt;2.5,"Mature",G31&gt;=2.5,"Outperforming",TRUE,"Unassessed")</f>
        <v/>
      </c>
      <c r="K31" s="132" t="str" cm="1">
        <f t="array" ref="K31">_xlfn.IFS(B31="","",OR(G31=0,G31="",G31="N/A"),"Unassessed",G31&lt;1.75,"No Badge Awarded",G31&lt;2,"Silver",G31&lt;2.5,"Gold",G31&gt;=2.5,"Diamond",TRUE,"Unassessed")</f>
        <v/>
      </c>
    </row>
    <row r="32" spans="2:15" ht="18" x14ac:dyDescent="0.25">
      <c r="B32"/>
      <c r="C32" s="266" t="str" cm="1">
        <f t="array" ref="C32">IFERROR(_xlfn.IFS(INDEX('Score Computation'!$AD$9:$AH$43,MATCH($B32,'Score Computation'!$AK$9:$AK$43,0),MATCH(C$7,'Score Computation'!$AD$8:$AH$8,0)) = 0,"N/A",
TRUE,INDEX('Score Computation'!$AD$9:$AH$43,MATCH($B32,'Score Computation'!$AK$9:$AK$43,0),MATCH(C$7,'Score Computation'!$AD$8:$AH$8,0))),"")</f>
        <v/>
      </c>
      <c r="D32" s="267" t="str" cm="1">
        <f t="array" ref="D32">IFERROR(_xlfn.IFS(INDEX('Score Computation'!$AD$9:$AH$43,MATCH($B32,'Score Computation'!$AK$9:$AK$43,0),MATCH(D$7,'Score Computation'!$AD$8:$AH$8,0)) = 0,"N/A",
TRUE,INDEX('Score Computation'!$AD$9:$AH$43,MATCH($B32,'Score Computation'!$AK$9:$AK$43,0),MATCH(D$7,'Score Computation'!$AD$8:$AH$8,0))),"")</f>
        <v/>
      </c>
      <c r="E32" s="267" t="str" cm="1">
        <f t="array" ref="E32">IFERROR(_xlfn.IFS(INDEX('Score Computation'!$AD$9:$AH$43,MATCH($B32,'Score Computation'!$AK$9:$AK$43,0),MATCH(E$7,'Score Computation'!$AD$8:$AH$8,0)) = 0,"N/A",
TRUE,INDEX('Score Computation'!$AD$9:$AH$43,MATCH($B32,'Score Computation'!$AK$9:$AK$43,0),MATCH(E$7,'Score Computation'!$AD$8:$AH$8,0))),"")</f>
        <v/>
      </c>
      <c r="F32" s="263" t="str" cm="1">
        <f t="array" ref="F32">IFERROR(_xlfn.IFS(INDEX('Score Computation'!$AD$9:$AH$43,MATCH($B32,'Score Computation'!$AK$9:$AK$43,0),MATCH(F$7,'Score Computation'!$AD$8:$AH$8,0)) = 0,"N/A",
TRUE,INDEX('Score Computation'!$AD$9:$AH$43,MATCH($B32,'Score Computation'!$AK$9:$AK$43,0),MATCH(F$7,'Score Computation'!$AD$8:$AH$8,0))),"")</f>
        <v/>
      </c>
      <c r="G32" s="263" t="str" cm="1">
        <f t="array" ref="G32">IFERROR(_xlfn.IFS(INDEX('Score Computation'!$AD$9:$AH$43,MATCH($B32,'Score Computation'!$AK$9:$AK$43,0),MATCH(G$7,'Score Computation'!$AD$8:$AH$8,0)) = 0,"N/A",
TRUE,INDEX('Score Computation'!$AD$9:$AH$43,MATCH($B32,'Score Computation'!$AK$9:$AK$43,0),MATCH(G$7,'Score Computation'!$AD$8:$AH$8,0))),"")</f>
        <v/>
      </c>
      <c r="H32" s="284" t="str" cm="1">
        <f t="array" aca="1" ref="H32" ca="1">IFERROR(_xlfn.IFS(INDEX('Score Computation'!$AH$9:$AH$43,MATCH($B32,'Score Computation'!$AK$9:$AK$43,0)) = 0,"N/A",
TRUE,INDEX('Score Computation'!$N$9:$N$43,MATCH($B32,'Score Computation'!$AK$9:$AK$43,0)))/'Score Computation'!$N$9,"")</f>
        <v/>
      </c>
      <c r="I32" s="284" t="str" cm="1">
        <f t="array" aca="1" ref="I32" ca="1">IFERROR(_xlfn.IFS(INDEX('Score Computation'!$AH$9:$AH$43,MATCH($B32,'Score Computation'!$AK$9:$AK$43,0)) = 0,"N/A",
TRUE,INDEX('Score Computation'!$X$9:$X$43,MATCH($B32,'Score Computation'!$AK$9:$AK$43,0)))/'Score Computation'!$X$9,"")</f>
        <v/>
      </c>
      <c r="J32" s="132" t="str" cm="1">
        <f t="array" ref="J32">_xlfn.IFS(B32="","",OR(G32=0,G32="",G32="N/A"),"Unassessed",G32&lt;1.75,"Less than Acceptable",G32&lt;2,"Capable",G32&lt;2.5,"Mature",G32&gt;=2.5,"Outperforming",TRUE,"Unassessed")</f>
        <v/>
      </c>
      <c r="K32" s="132" t="str" cm="1">
        <f t="array" ref="K32">_xlfn.IFS(B32="","",OR(G32=0,G32="",G32="N/A"),"Unassessed",G32&lt;1.75,"No Badge Awarded",G32&lt;2,"Silver",G32&lt;2.5,"Gold",G32&gt;=2.5,"Diamond",TRUE,"Unassessed")</f>
        <v/>
      </c>
    </row>
    <row r="33" spans="2:11" ht="18" x14ac:dyDescent="0.25">
      <c r="B33"/>
      <c r="C33" s="266" t="str" cm="1">
        <f t="array" ref="C33">IFERROR(_xlfn.IFS(INDEX('Score Computation'!$AD$9:$AH$43,MATCH($B33,'Score Computation'!$AK$9:$AK$43,0),MATCH(C$7,'Score Computation'!$AD$8:$AH$8,0)) = 0,"N/A",
TRUE,INDEX('Score Computation'!$AD$9:$AH$43,MATCH($B33,'Score Computation'!$AK$9:$AK$43,0),MATCH(C$7,'Score Computation'!$AD$8:$AH$8,0))),"")</f>
        <v/>
      </c>
      <c r="D33" s="267" t="str" cm="1">
        <f t="array" ref="D33">IFERROR(_xlfn.IFS(INDEX('Score Computation'!$AD$9:$AH$43,MATCH($B33,'Score Computation'!$AK$9:$AK$43,0),MATCH(D$7,'Score Computation'!$AD$8:$AH$8,0)) = 0,"N/A",
TRUE,INDEX('Score Computation'!$AD$9:$AH$43,MATCH($B33,'Score Computation'!$AK$9:$AK$43,0),MATCH(D$7,'Score Computation'!$AD$8:$AH$8,0))),"")</f>
        <v/>
      </c>
      <c r="E33" s="267" t="str" cm="1">
        <f t="array" ref="E33">IFERROR(_xlfn.IFS(INDEX('Score Computation'!$AD$9:$AH$43,MATCH($B33,'Score Computation'!$AK$9:$AK$43,0),MATCH(E$7,'Score Computation'!$AD$8:$AH$8,0)) = 0,"N/A",
TRUE,INDEX('Score Computation'!$AD$9:$AH$43,MATCH($B33,'Score Computation'!$AK$9:$AK$43,0),MATCH(E$7,'Score Computation'!$AD$8:$AH$8,0))),"")</f>
        <v/>
      </c>
      <c r="F33" s="263" t="str" cm="1">
        <f t="array" ref="F33">IFERROR(_xlfn.IFS(INDEX('Score Computation'!$AD$9:$AH$43,MATCH($B33,'Score Computation'!$AK$9:$AK$43,0),MATCH(F$7,'Score Computation'!$AD$8:$AH$8,0)) = 0,"N/A",
TRUE,INDEX('Score Computation'!$AD$9:$AH$43,MATCH($B33,'Score Computation'!$AK$9:$AK$43,0),MATCH(F$7,'Score Computation'!$AD$8:$AH$8,0))),"")</f>
        <v/>
      </c>
      <c r="G33" s="263" t="str" cm="1">
        <f t="array" ref="G33">IFERROR(_xlfn.IFS(INDEX('Score Computation'!$AD$9:$AH$43,MATCH($B33,'Score Computation'!$AK$9:$AK$43,0),MATCH(G$7,'Score Computation'!$AD$8:$AH$8,0)) = 0,"N/A",
TRUE,INDEX('Score Computation'!$AD$9:$AH$43,MATCH($B33,'Score Computation'!$AK$9:$AK$43,0),MATCH(G$7,'Score Computation'!$AD$8:$AH$8,0))),"")</f>
        <v/>
      </c>
      <c r="H33" s="284" t="str" cm="1">
        <f t="array" aca="1" ref="H33" ca="1">IFERROR(_xlfn.IFS(INDEX('Score Computation'!$AH$9:$AH$43,MATCH($B33,'Score Computation'!$AK$9:$AK$43,0)) = 0,"N/A",
TRUE,INDEX('Score Computation'!$N$9:$N$43,MATCH($B33,'Score Computation'!$AK$9:$AK$43,0)))/'Score Computation'!$N$9,"")</f>
        <v/>
      </c>
      <c r="I33" s="284" t="str" cm="1">
        <f t="array" aca="1" ref="I33" ca="1">IFERROR(_xlfn.IFS(INDEX('Score Computation'!$AH$9:$AH$43,MATCH($B33,'Score Computation'!$AK$9:$AK$43,0)) = 0,"N/A",
TRUE,INDEX('Score Computation'!$X$9:$X$43,MATCH($B33,'Score Computation'!$AK$9:$AK$43,0)))/'Score Computation'!$X$9,"")</f>
        <v/>
      </c>
      <c r="J33" s="132" t="str" cm="1">
        <f t="array" ref="J33">_xlfn.IFS(B33="","",OR(G33=0,G33="",G33="N/A"),"Unassessed",G33&lt;1.75,"Less than Acceptable",G33&lt;2,"Capable",G33&lt;2.5,"Mature",G33&gt;=2.5,"Outperforming",TRUE,"Unassessed")</f>
        <v/>
      </c>
      <c r="K33" s="132" t="str" cm="1">
        <f t="array" ref="K33">_xlfn.IFS(B33="","",OR(G33=0,G33="",G33="N/A"),"Unassessed",G33&lt;1.75,"No Badge Awarded",G33&lt;2,"Silver",G33&lt;2.5,"Gold",G33&gt;=2.5,"Diamond",TRUE,"Unassessed")</f>
        <v/>
      </c>
    </row>
    <row r="34" spans="2:11" ht="18" x14ac:dyDescent="0.25">
      <c r="B34"/>
      <c r="C34" s="266" t="str" cm="1">
        <f t="array" ref="C34">IFERROR(_xlfn.IFS(INDEX('Score Computation'!$AD$9:$AH$43,MATCH($B34,'Score Computation'!$AK$9:$AK$43,0),MATCH(C$7,'Score Computation'!$AD$8:$AH$8,0)) = 0,"N/A",
TRUE,INDEX('Score Computation'!$AD$9:$AH$43,MATCH($B34,'Score Computation'!$AK$9:$AK$43,0),MATCH(C$7,'Score Computation'!$AD$8:$AH$8,0))),"")</f>
        <v/>
      </c>
      <c r="D34" s="267" t="str" cm="1">
        <f t="array" ref="D34">IFERROR(_xlfn.IFS(INDEX('Score Computation'!$AD$9:$AH$43,MATCH($B34,'Score Computation'!$AK$9:$AK$43,0),MATCH(D$7,'Score Computation'!$AD$8:$AH$8,0)) = 0,"N/A",
TRUE,INDEX('Score Computation'!$AD$9:$AH$43,MATCH($B34,'Score Computation'!$AK$9:$AK$43,0),MATCH(D$7,'Score Computation'!$AD$8:$AH$8,0))),"")</f>
        <v/>
      </c>
      <c r="E34" s="267" t="str" cm="1">
        <f t="array" ref="E34">IFERROR(_xlfn.IFS(INDEX('Score Computation'!$AD$9:$AH$43,MATCH($B34,'Score Computation'!$AK$9:$AK$43,0),MATCH(E$7,'Score Computation'!$AD$8:$AH$8,0)) = 0,"N/A",
TRUE,INDEX('Score Computation'!$AD$9:$AH$43,MATCH($B34,'Score Computation'!$AK$9:$AK$43,0),MATCH(E$7,'Score Computation'!$AD$8:$AH$8,0))),"")</f>
        <v/>
      </c>
      <c r="F34" s="263" t="str" cm="1">
        <f t="array" ref="F34">IFERROR(_xlfn.IFS(INDEX('Score Computation'!$AD$9:$AH$43,MATCH($B34,'Score Computation'!$AK$9:$AK$43,0),MATCH(F$7,'Score Computation'!$AD$8:$AH$8,0)) = 0,"N/A",
TRUE,INDEX('Score Computation'!$AD$9:$AH$43,MATCH($B34,'Score Computation'!$AK$9:$AK$43,0),MATCH(F$7,'Score Computation'!$AD$8:$AH$8,0))),"")</f>
        <v/>
      </c>
      <c r="G34" s="263" t="str" cm="1">
        <f t="array" ref="G34">IFERROR(_xlfn.IFS(INDEX('Score Computation'!$AD$9:$AH$43,MATCH($B34,'Score Computation'!$AK$9:$AK$43,0),MATCH(G$7,'Score Computation'!$AD$8:$AH$8,0)) = 0,"N/A",
TRUE,INDEX('Score Computation'!$AD$9:$AH$43,MATCH($B34,'Score Computation'!$AK$9:$AK$43,0),MATCH(G$7,'Score Computation'!$AD$8:$AH$8,0))),"")</f>
        <v/>
      </c>
      <c r="H34" s="284" t="str" cm="1">
        <f t="array" aca="1" ref="H34" ca="1">IFERROR(_xlfn.IFS(INDEX('Score Computation'!$AH$9:$AH$43,MATCH($B34,'Score Computation'!$AK$9:$AK$43,0)) = 0,"N/A",
TRUE,INDEX('Score Computation'!$N$9:$N$43,MATCH($B34,'Score Computation'!$AK$9:$AK$43,0)))/'Score Computation'!$N$9,"")</f>
        <v/>
      </c>
      <c r="I34" s="284" t="str" cm="1">
        <f t="array" aca="1" ref="I34" ca="1">IFERROR(_xlfn.IFS(INDEX('Score Computation'!$AH$9:$AH$43,MATCH($B34,'Score Computation'!$AK$9:$AK$43,0)) = 0,"N/A",
TRUE,INDEX('Score Computation'!$X$9:$X$43,MATCH($B34,'Score Computation'!$AK$9:$AK$43,0)))/'Score Computation'!$X$9,"")</f>
        <v/>
      </c>
      <c r="J34" s="132" t="str" cm="1">
        <f t="array" ref="J34">_xlfn.IFS(B34="","",OR(G34=0,G34="",G34="N/A"),"Unassessed",G34&lt;1.75,"Less than Acceptable",G34&lt;2,"Capable",G34&lt;2.5,"Mature",G34&gt;=2.5,"Outperforming",TRUE,"Unassessed")</f>
        <v/>
      </c>
      <c r="K34" s="132" t="str" cm="1">
        <f t="array" ref="K34">_xlfn.IFS(B34="","",OR(G34=0,G34="",G34="N/A"),"Unassessed",G34&lt;1.75,"No Badge Awarded",G34&lt;2,"Silver",G34&lt;2.5,"Gold",G34&gt;=2.5,"Diamond",TRUE,"Unassessed")</f>
        <v/>
      </c>
    </row>
    <row r="35" spans="2:11" ht="18" x14ac:dyDescent="0.25">
      <c r="B35"/>
      <c r="C35" s="266" t="str" cm="1">
        <f t="array" ref="C35">IFERROR(_xlfn.IFS(INDEX('Score Computation'!$AD$9:$AH$43,MATCH($B35,'Score Computation'!$AK$9:$AK$43,0),MATCH(C$7,'Score Computation'!$AD$8:$AH$8,0)) = 0,"N/A",
TRUE,INDEX('Score Computation'!$AD$9:$AH$43,MATCH($B35,'Score Computation'!$AK$9:$AK$43,0),MATCH(C$7,'Score Computation'!$AD$8:$AH$8,0))),"")</f>
        <v/>
      </c>
      <c r="D35" s="267" t="str" cm="1">
        <f t="array" ref="D35">IFERROR(_xlfn.IFS(INDEX('Score Computation'!$AD$9:$AH$43,MATCH($B35,'Score Computation'!$AK$9:$AK$43,0),MATCH(D$7,'Score Computation'!$AD$8:$AH$8,0)) = 0,"N/A",
TRUE,INDEX('Score Computation'!$AD$9:$AH$43,MATCH($B35,'Score Computation'!$AK$9:$AK$43,0),MATCH(D$7,'Score Computation'!$AD$8:$AH$8,0))),"")</f>
        <v/>
      </c>
      <c r="E35" s="267" t="str" cm="1">
        <f t="array" ref="E35">IFERROR(_xlfn.IFS(INDEX('Score Computation'!$AD$9:$AH$43,MATCH($B35,'Score Computation'!$AK$9:$AK$43,0),MATCH(E$7,'Score Computation'!$AD$8:$AH$8,0)) = 0,"N/A",
TRUE,INDEX('Score Computation'!$AD$9:$AH$43,MATCH($B35,'Score Computation'!$AK$9:$AK$43,0),MATCH(E$7,'Score Computation'!$AD$8:$AH$8,0))),"")</f>
        <v/>
      </c>
      <c r="F35" s="263" t="str" cm="1">
        <f t="array" ref="F35">IFERROR(_xlfn.IFS(INDEX('Score Computation'!$AD$9:$AH$43,MATCH($B35,'Score Computation'!$AK$9:$AK$43,0),MATCH(F$7,'Score Computation'!$AD$8:$AH$8,0)) = 0,"N/A",
TRUE,INDEX('Score Computation'!$AD$9:$AH$43,MATCH($B35,'Score Computation'!$AK$9:$AK$43,0),MATCH(F$7,'Score Computation'!$AD$8:$AH$8,0))),"")</f>
        <v/>
      </c>
      <c r="G35" s="263" t="str" cm="1">
        <f t="array" ref="G35">IFERROR(_xlfn.IFS(INDEX('Score Computation'!$AD$9:$AH$43,MATCH($B35,'Score Computation'!$AK$9:$AK$43,0),MATCH(G$7,'Score Computation'!$AD$8:$AH$8,0)) = 0,"N/A",
TRUE,INDEX('Score Computation'!$AD$9:$AH$43,MATCH($B35,'Score Computation'!$AK$9:$AK$43,0),MATCH(G$7,'Score Computation'!$AD$8:$AH$8,0))),"")</f>
        <v/>
      </c>
      <c r="H35" s="284" t="str" cm="1">
        <f t="array" aca="1" ref="H35" ca="1">IFERROR(_xlfn.IFS(INDEX('Score Computation'!$AH$9:$AH$43,MATCH($B35,'Score Computation'!$AK$9:$AK$43,0)) = 0,"N/A",
TRUE,INDEX('Score Computation'!$N$9:$N$43,MATCH($B35,'Score Computation'!$AK$9:$AK$43,0)))/'Score Computation'!$N$9,"")</f>
        <v/>
      </c>
      <c r="I35" s="284" t="str" cm="1">
        <f t="array" aca="1" ref="I35" ca="1">IFERROR(_xlfn.IFS(INDEX('Score Computation'!$AH$9:$AH$43,MATCH($B35,'Score Computation'!$AK$9:$AK$43,0)) = 0,"N/A",
TRUE,INDEX('Score Computation'!$X$9:$X$43,MATCH($B35,'Score Computation'!$AK$9:$AK$43,0)))/'Score Computation'!$X$9,"")</f>
        <v/>
      </c>
      <c r="J35" s="132" t="str" cm="1">
        <f t="array" ref="J35">_xlfn.IFS(B35="","",OR(G35=0,G35="",G35="N/A"),"Unassessed",G35&lt;1.75,"Less than Acceptable",G35&lt;2,"Capable",G35&lt;2.5,"Mature",G35&gt;=2.5,"Outperforming",TRUE,"Unassessed")</f>
        <v/>
      </c>
      <c r="K35" s="132" t="str" cm="1">
        <f t="array" ref="K35">_xlfn.IFS(B35="","",OR(G35=0,G35="",G35="N/A"),"Unassessed",G35&lt;1.75,"No Badge Awarded",G35&lt;2,"Silver",G35&lt;2.5,"Gold",G35&gt;=2.5,"Diamond",TRUE,"Unassessed")</f>
        <v/>
      </c>
    </row>
    <row r="36" spans="2:11" ht="18" x14ac:dyDescent="0.25">
      <c r="B36"/>
      <c r="C36" s="266" t="str" cm="1">
        <f t="array" ref="C36">IFERROR(_xlfn.IFS(INDEX('Score Computation'!$AD$9:$AH$43,MATCH($B36,'Score Computation'!$AK$9:$AK$43,0),MATCH(C$7,'Score Computation'!$AD$8:$AH$8,0)) = 0,"N/A",
TRUE,INDEX('Score Computation'!$AD$9:$AH$43,MATCH($B36,'Score Computation'!$AK$9:$AK$43,0),MATCH(C$7,'Score Computation'!$AD$8:$AH$8,0))),"")</f>
        <v/>
      </c>
      <c r="D36" s="267" t="str" cm="1">
        <f t="array" ref="D36">IFERROR(_xlfn.IFS(INDEX('Score Computation'!$AD$9:$AH$43,MATCH($B36,'Score Computation'!$AK$9:$AK$43,0),MATCH(D$7,'Score Computation'!$AD$8:$AH$8,0)) = 0,"N/A",
TRUE,INDEX('Score Computation'!$AD$9:$AH$43,MATCH($B36,'Score Computation'!$AK$9:$AK$43,0),MATCH(D$7,'Score Computation'!$AD$8:$AH$8,0))),"")</f>
        <v/>
      </c>
      <c r="E36" s="267" t="str" cm="1">
        <f t="array" ref="E36">IFERROR(_xlfn.IFS(INDEX('Score Computation'!$AD$9:$AH$43,MATCH($B36,'Score Computation'!$AK$9:$AK$43,0),MATCH(E$7,'Score Computation'!$AD$8:$AH$8,0)) = 0,"N/A",
TRUE,INDEX('Score Computation'!$AD$9:$AH$43,MATCH($B36,'Score Computation'!$AK$9:$AK$43,0),MATCH(E$7,'Score Computation'!$AD$8:$AH$8,0))),"")</f>
        <v/>
      </c>
      <c r="F36" s="263" t="str" cm="1">
        <f t="array" ref="F36">IFERROR(_xlfn.IFS(INDEX('Score Computation'!$AD$9:$AH$43,MATCH($B36,'Score Computation'!$AK$9:$AK$43,0),MATCH(F$7,'Score Computation'!$AD$8:$AH$8,0)) = 0,"N/A",
TRUE,INDEX('Score Computation'!$AD$9:$AH$43,MATCH($B36,'Score Computation'!$AK$9:$AK$43,0),MATCH(F$7,'Score Computation'!$AD$8:$AH$8,0))),"")</f>
        <v/>
      </c>
      <c r="G36" s="263" t="str" cm="1">
        <f t="array" ref="G36">IFERROR(_xlfn.IFS(INDEX('Score Computation'!$AD$9:$AH$43,MATCH($B36,'Score Computation'!$AK$9:$AK$43,0),MATCH(G$7,'Score Computation'!$AD$8:$AH$8,0)) = 0,"N/A",
TRUE,INDEX('Score Computation'!$AD$9:$AH$43,MATCH($B36,'Score Computation'!$AK$9:$AK$43,0),MATCH(G$7,'Score Computation'!$AD$8:$AH$8,0))),"")</f>
        <v/>
      </c>
      <c r="H36" s="284" t="str" cm="1">
        <f t="array" aca="1" ref="H36" ca="1">IFERROR(_xlfn.IFS(INDEX('Score Computation'!$AH$9:$AH$43,MATCH($B36,'Score Computation'!$AK$9:$AK$43,0)) = 0,"N/A",
TRUE,INDEX('Score Computation'!$N$9:$N$43,MATCH($B36,'Score Computation'!$AK$9:$AK$43,0)))/'Score Computation'!$N$9,"")</f>
        <v/>
      </c>
      <c r="I36" s="284" t="str" cm="1">
        <f t="array" aca="1" ref="I36" ca="1">IFERROR(_xlfn.IFS(INDEX('Score Computation'!$AH$9:$AH$43,MATCH($B36,'Score Computation'!$AK$9:$AK$43,0)) = 0,"N/A",
TRUE,INDEX('Score Computation'!$X$9:$X$43,MATCH($B36,'Score Computation'!$AK$9:$AK$43,0)))/'Score Computation'!$X$9,"")</f>
        <v/>
      </c>
      <c r="J36" s="132" t="str" cm="1">
        <f t="array" ref="J36">_xlfn.IFS(B36="","",OR(G36=0,G36="",G36="N/A"),"Unassessed",G36&lt;1.75,"Less than Acceptable",G36&lt;2,"Capable",G36&lt;2.5,"Mature",G36&gt;=2.5,"Outperforming",TRUE,"Unassessed")</f>
        <v/>
      </c>
      <c r="K36" s="132" t="str" cm="1">
        <f t="array" ref="K36">_xlfn.IFS(B36="","",OR(G36=0,G36="",G36="N/A"),"Unassessed",G36&lt;1.75,"No Badge Awarded",G36&lt;2,"Silver",G36&lt;2.5,"Gold",G36&gt;=2.5,"Diamond",TRUE,"Unassessed")</f>
        <v/>
      </c>
    </row>
    <row r="37" spans="2:11" ht="18" x14ac:dyDescent="0.25">
      <c r="B37"/>
      <c r="C37" s="266" t="str" cm="1">
        <f t="array" ref="C37">IFERROR(_xlfn.IFS(INDEX('Score Computation'!$AD$9:$AH$43,MATCH($B37,'Score Computation'!$AK$9:$AK$43,0),MATCH(C$7,'Score Computation'!$AD$8:$AH$8,0)) = 0,"N/A",
TRUE,INDEX('Score Computation'!$AD$9:$AH$43,MATCH($B37,'Score Computation'!$AK$9:$AK$43,0),MATCH(C$7,'Score Computation'!$AD$8:$AH$8,0))),"")</f>
        <v/>
      </c>
      <c r="D37" s="267" t="str" cm="1">
        <f t="array" ref="D37">IFERROR(_xlfn.IFS(INDEX('Score Computation'!$AD$9:$AH$43,MATCH($B37,'Score Computation'!$AK$9:$AK$43,0),MATCH(D$7,'Score Computation'!$AD$8:$AH$8,0)) = 0,"N/A",
TRUE,INDEX('Score Computation'!$AD$9:$AH$43,MATCH($B37,'Score Computation'!$AK$9:$AK$43,0),MATCH(D$7,'Score Computation'!$AD$8:$AH$8,0))),"")</f>
        <v/>
      </c>
      <c r="E37" s="267" t="str" cm="1">
        <f t="array" ref="E37">IFERROR(_xlfn.IFS(INDEX('Score Computation'!$AD$9:$AH$43,MATCH($B37,'Score Computation'!$AK$9:$AK$43,0),MATCH(E$7,'Score Computation'!$AD$8:$AH$8,0)) = 0,"N/A",
TRUE,INDEX('Score Computation'!$AD$9:$AH$43,MATCH($B37,'Score Computation'!$AK$9:$AK$43,0),MATCH(E$7,'Score Computation'!$AD$8:$AH$8,0))),"")</f>
        <v/>
      </c>
      <c r="F37" s="263" t="str" cm="1">
        <f t="array" ref="F37">IFERROR(_xlfn.IFS(INDEX('Score Computation'!$AD$9:$AH$43,MATCH($B37,'Score Computation'!$AK$9:$AK$43,0),MATCH(F$7,'Score Computation'!$AD$8:$AH$8,0)) = 0,"N/A",
TRUE,INDEX('Score Computation'!$AD$9:$AH$43,MATCH($B37,'Score Computation'!$AK$9:$AK$43,0),MATCH(F$7,'Score Computation'!$AD$8:$AH$8,0))),"")</f>
        <v/>
      </c>
      <c r="G37" s="263" t="str" cm="1">
        <f t="array" ref="G37">IFERROR(_xlfn.IFS(INDEX('Score Computation'!$AD$9:$AH$43,MATCH($B37,'Score Computation'!$AK$9:$AK$43,0),MATCH(G$7,'Score Computation'!$AD$8:$AH$8,0)) = 0,"N/A",
TRUE,INDEX('Score Computation'!$AD$9:$AH$43,MATCH($B37,'Score Computation'!$AK$9:$AK$43,0),MATCH(G$7,'Score Computation'!$AD$8:$AH$8,0))),"")</f>
        <v/>
      </c>
      <c r="H37" s="284" t="str" cm="1">
        <f t="array" aca="1" ref="H37" ca="1">IFERROR(_xlfn.IFS(INDEX('Score Computation'!$AH$9:$AH$43,MATCH($B37,'Score Computation'!$AK$9:$AK$43,0)) = 0,"N/A",
TRUE,INDEX('Score Computation'!$N$9:$N$43,MATCH($B37,'Score Computation'!$AK$9:$AK$43,0)))/'Score Computation'!$N$9,"")</f>
        <v/>
      </c>
      <c r="I37" s="284" t="str" cm="1">
        <f t="array" aca="1" ref="I37" ca="1">IFERROR(_xlfn.IFS(INDEX('Score Computation'!$AH$9:$AH$43,MATCH($B37,'Score Computation'!$AK$9:$AK$43,0)) = 0,"N/A",
TRUE,INDEX('Score Computation'!$X$9:$X$43,MATCH($B37,'Score Computation'!$AK$9:$AK$43,0)))/'Score Computation'!$X$9,"")</f>
        <v/>
      </c>
      <c r="J37" s="132" t="str" cm="1">
        <f t="array" ref="J37">_xlfn.IFS(B37="","",OR(G37=0,G37="",G37="N/A"),"Unassessed",G37&lt;1.75,"Less than Acceptable",G37&lt;2,"Capable",G37&lt;2.5,"Mature",G37&gt;=2.5,"Outperforming",TRUE,"Unassessed")</f>
        <v/>
      </c>
      <c r="K37" s="132" t="str" cm="1">
        <f t="array" ref="K37">_xlfn.IFS(B37="","",OR(G37=0,G37="",G37="N/A"),"Unassessed",G37&lt;1.75,"No Badge Awarded",G37&lt;2,"Silver",G37&lt;2.5,"Gold",G37&gt;=2.5,"Diamond",TRUE,"Unassessed")</f>
        <v/>
      </c>
    </row>
    <row r="38" spans="2:11" ht="18" x14ac:dyDescent="0.25">
      <c r="B38"/>
      <c r="C38" s="266" t="str" cm="1">
        <f t="array" ref="C38">IFERROR(_xlfn.IFS(INDEX('Score Computation'!$AD$9:$AH$43,MATCH($B38,'Score Computation'!$AK$9:$AK$43,0),MATCH(C$7,'Score Computation'!$AD$8:$AH$8,0)) = 0,"N/A",
TRUE,INDEX('Score Computation'!$AD$9:$AH$43,MATCH($B38,'Score Computation'!$AK$9:$AK$43,0),MATCH(C$7,'Score Computation'!$AD$8:$AH$8,0))),"")</f>
        <v/>
      </c>
      <c r="D38" s="267" t="str" cm="1">
        <f t="array" ref="D38">IFERROR(_xlfn.IFS(INDEX('Score Computation'!$AD$9:$AH$43,MATCH($B38,'Score Computation'!$AK$9:$AK$43,0),MATCH(D$7,'Score Computation'!$AD$8:$AH$8,0)) = 0,"N/A",
TRUE,INDEX('Score Computation'!$AD$9:$AH$43,MATCH($B38,'Score Computation'!$AK$9:$AK$43,0),MATCH(D$7,'Score Computation'!$AD$8:$AH$8,0))),"")</f>
        <v/>
      </c>
      <c r="E38" s="267" t="str" cm="1">
        <f t="array" ref="E38">IFERROR(_xlfn.IFS(INDEX('Score Computation'!$AD$9:$AH$43,MATCH($B38,'Score Computation'!$AK$9:$AK$43,0),MATCH(E$7,'Score Computation'!$AD$8:$AH$8,0)) = 0,"N/A",
TRUE,INDEX('Score Computation'!$AD$9:$AH$43,MATCH($B38,'Score Computation'!$AK$9:$AK$43,0),MATCH(E$7,'Score Computation'!$AD$8:$AH$8,0))),"")</f>
        <v/>
      </c>
      <c r="F38" s="263" t="str" cm="1">
        <f t="array" ref="F38">IFERROR(_xlfn.IFS(INDEX('Score Computation'!$AD$9:$AH$43,MATCH($B38,'Score Computation'!$AK$9:$AK$43,0),MATCH(F$7,'Score Computation'!$AD$8:$AH$8,0)) = 0,"N/A",
TRUE,INDEX('Score Computation'!$AD$9:$AH$43,MATCH($B38,'Score Computation'!$AK$9:$AK$43,0),MATCH(F$7,'Score Computation'!$AD$8:$AH$8,0))),"")</f>
        <v/>
      </c>
      <c r="G38" s="263" t="str" cm="1">
        <f t="array" ref="G38">IFERROR(_xlfn.IFS(INDEX('Score Computation'!$AD$9:$AH$43,MATCH($B38,'Score Computation'!$AK$9:$AK$43,0),MATCH(G$7,'Score Computation'!$AD$8:$AH$8,0)) = 0,"N/A",
TRUE,INDEX('Score Computation'!$AD$9:$AH$43,MATCH($B38,'Score Computation'!$AK$9:$AK$43,0),MATCH(G$7,'Score Computation'!$AD$8:$AH$8,0))),"")</f>
        <v/>
      </c>
      <c r="H38" s="284" t="str" cm="1">
        <f t="array" aca="1" ref="H38" ca="1">IFERROR(_xlfn.IFS(INDEX('Score Computation'!$AH$9:$AH$43,MATCH($B38,'Score Computation'!$AK$9:$AK$43,0)) = 0,"N/A",
TRUE,INDEX('Score Computation'!$N$9:$N$43,MATCH($B38,'Score Computation'!$AK$9:$AK$43,0)))/'Score Computation'!$N$9,"")</f>
        <v/>
      </c>
      <c r="I38" s="284" t="str" cm="1">
        <f t="array" aca="1" ref="I38" ca="1">IFERROR(_xlfn.IFS(INDEX('Score Computation'!$AH$9:$AH$43,MATCH($B38,'Score Computation'!$AK$9:$AK$43,0)) = 0,"N/A",
TRUE,INDEX('Score Computation'!$X$9:$X$43,MATCH($B38,'Score Computation'!$AK$9:$AK$43,0)))/'Score Computation'!$X$9,"")</f>
        <v/>
      </c>
      <c r="J38" s="132" t="str" cm="1">
        <f t="array" ref="J38">_xlfn.IFS(B38="","",OR(G38=0,G38="",G38="N/A"),"Unassessed",G38&lt;1.75,"Less than Acceptable",G38&lt;2,"Capable",G38&lt;2.5,"Mature",G38&gt;=2.5,"Outperforming",TRUE,"Unassessed")</f>
        <v/>
      </c>
      <c r="K38" s="132" t="str" cm="1">
        <f t="array" ref="K38">_xlfn.IFS(B38="","",OR(G38=0,G38="",G38="N/A"),"Unassessed",G38&lt;1.75,"No Badge Awarded",G38&lt;2,"Silver",G38&lt;2.5,"Gold",G38&gt;=2.5,"Diamond",TRUE,"Unassessed")</f>
        <v/>
      </c>
    </row>
    <row r="39" spans="2:11" ht="18" x14ac:dyDescent="0.25">
      <c r="B39"/>
      <c r="C39" s="266" t="str" cm="1">
        <f t="array" ref="C39">IFERROR(_xlfn.IFS(INDEX('Score Computation'!$AD$9:$AH$43,MATCH($B39,'Score Computation'!$AK$9:$AK$43,0),MATCH(C$7,'Score Computation'!$AD$8:$AH$8,0)) = 0,"N/A",
TRUE,INDEX('Score Computation'!$AD$9:$AH$43,MATCH($B39,'Score Computation'!$AK$9:$AK$43,0),MATCH(C$7,'Score Computation'!$AD$8:$AH$8,0))),"")</f>
        <v/>
      </c>
      <c r="D39" s="267" t="str" cm="1">
        <f t="array" ref="D39">IFERROR(_xlfn.IFS(INDEX('Score Computation'!$AD$9:$AH$43,MATCH($B39,'Score Computation'!$AK$9:$AK$43,0),MATCH(D$7,'Score Computation'!$AD$8:$AH$8,0)) = 0,"N/A",
TRUE,INDEX('Score Computation'!$AD$9:$AH$43,MATCH($B39,'Score Computation'!$AK$9:$AK$43,0),MATCH(D$7,'Score Computation'!$AD$8:$AH$8,0))),"")</f>
        <v/>
      </c>
      <c r="E39" s="267" t="str" cm="1">
        <f t="array" ref="E39">IFERROR(_xlfn.IFS(INDEX('Score Computation'!$AD$9:$AH$43,MATCH($B39,'Score Computation'!$AK$9:$AK$43,0),MATCH(E$7,'Score Computation'!$AD$8:$AH$8,0)) = 0,"N/A",
TRUE,INDEX('Score Computation'!$AD$9:$AH$43,MATCH($B39,'Score Computation'!$AK$9:$AK$43,0),MATCH(E$7,'Score Computation'!$AD$8:$AH$8,0))),"")</f>
        <v/>
      </c>
      <c r="F39" s="263" t="str" cm="1">
        <f t="array" ref="F39">IFERROR(_xlfn.IFS(INDEX('Score Computation'!$AD$9:$AH$43,MATCH($B39,'Score Computation'!$AK$9:$AK$43,0),MATCH(F$7,'Score Computation'!$AD$8:$AH$8,0)) = 0,"N/A",
TRUE,INDEX('Score Computation'!$AD$9:$AH$43,MATCH($B39,'Score Computation'!$AK$9:$AK$43,0),MATCH(F$7,'Score Computation'!$AD$8:$AH$8,0))),"")</f>
        <v/>
      </c>
      <c r="G39" s="263" t="str" cm="1">
        <f t="array" ref="G39">IFERROR(_xlfn.IFS(INDEX('Score Computation'!$AD$9:$AH$43,MATCH($B39,'Score Computation'!$AK$9:$AK$43,0),MATCH(G$7,'Score Computation'!$AD$8:$AH$8,0)) = 0,"N/A",
TRUE,INDEX('Score Computation'!$AD$9:$AH$43,MATCH($B39,'Score Computation'!$AK$9:$AK$43,0),MATCH(G$7,'Score Computation'!$AD$8:$AH$8,0))),"")</f>
        <v/>
      </c>
      <c r="H39" s="284" t="str" cm="1">
        <f t="array" aca="1" ref="H39" ca="1">IFERROR(_xlfn.IFS(INDEX('Score Computation'!$AH$9:$AH$43,MATCH($B39,'Score Computation'!$AK$9:$AK$43,0)) = 0,"N/A",
TRUE,INDEX('Score Computation'!$N$9:$N$43,MATCH($B39,'Score Computation'!$AK$9:$AK$43,0)))/'Score Computation'!$N$9,"")</f>
        <v/>
      </c>
      <c r="I39" s="284" t="str" cm="1">
        <f t="array" aca="1" ref="I39" ca="1">IFERROR(_xlfn.IFS(INDEX('Score Computation'!$AH$9:$AH$43,MATCH($B39,'Score Computation'!$AK$9:$AK$43,0)) = 0,"N/A",
TRUE,INDEX('Score Computation'!$X$9:$X$43,MATCH($B39,'Score Computation'!$AK$9:$AK$43,0)))/'Score Computation'!$X$9,"")</f>
        <v/>
      </c>
      <c r="J39" s="132" t="str" cm="1">
        <f t="array" ref="J39">_xlfn.IFS(B39="","",OR(G39=0,G39="",G39="N/A"),"Unassessed",G39&lt;1.75,"Less than Acceptable",G39&lt;2,"Capable",G39&lt;2.5,"Mature",G39&gt;=2.5,"Outperforming",TRUE,"Unassessed")</f>
        <v/>
      </c>
      <c r="K39" s="132" t="str" cm="1">
        <f t="array" ref="K39">_xlfn.IFS(B39="","",OR(G39=0,G39="",G39="N/A"),"Unassessed",G39&lt;1.75,"No Badge Awarded",G39&lt;2,"Silver",G39&lt;2.5,"Gold",G39&gt;=2.5,"Diamond",TRUE,"Unassessed")</f>
        <v/>
      </c>
    </row>
    <row r="40" spans="2:11" ht="18" x14ac:dyDescent="0.25">
      <c r="B40"/>
      <c r="C40" s="266" t="str" cm="1">
        <f t="array" ref="C40">IFERROR(_xlfn.IFS(INDEX('Score Computation'!$AD$9:$AH$43,MATCH($B40,'Score Computation'!$AK$9:$AK$43,0),MATCH(C$7,'Score Computation'!$AD$8:$AH$8,0)) = 0,"N/A",
TRUE,INDEX('Score Computation'!$AD$9:$AH$43,MATCH($B40,'Score Computation'!$AK$9:$AK$43,0),MATCH(C$7,'Score Computation'!$AD$8:$AH$8,0))),"")</f>
        <v/>
      </c>
      <c r="D40" s="267" t="str" cm="1">
        <f t="array" ref="D40">IFERROR(_xlfn.IFS(INDEX('Score Computation'!$AD$9:$AH$43,MATCH($B40,'Score Computation'!$AK$9:$AK$43,0),MATCH(D$7,'Score Computation'!$AD$8:$AH$8,0)) = 0,"N/A",
TRUE,INDEX('Score Computation'!$AD$9:$AH$43,MATCH($B40,'Score Computation'!$AK$9:$AK$43,0),MATCH(D$7,'Score Computation'!$AD$8:$AH$8,0))),"")</f>
        <v/>
      </c>
      <c r="E40" s="267" t="str" cm="1">
        <f t="array" ref="E40">IFERROR(_xlfn.IFS(INDEX('Score Computation'!$AD$9:$AH$43,MATCH($B40,'Score Computation'!$AK$9:$AK$43,0),MATCH(E$7,'Score Computation'!$AD$8:$AH$8,0)) = 0,"N/A",
TRUE,INDEX('Score Computation'!$AD$9:$AH$43,MATCH($B40,'Score Computation'!$AK$9:$AK$43,0),MATCH(E$7,'Score Computation'!$AD$8:$AH$8,0))),"")</f>
        <v/>
      </c>
      <c r="F40" s="263" t="str" cm="1">
        <f t="array" ref="F40">IFERROR(_xlfn.IFS(INDEX('Score Computation'!$AD$9:$AH$43,MATCH($B40,'Score Computation'!$AK$9:$AK$43,0),MATCH(F$7,'Score Computation'!$AD$8:$AH$8,0)) = 0,"N/A",
TRUE,INDEX('Score Computation'!$AD$9:$AH$43,MATCH($B40,'Score Computation'!$AK$9:$AK$43,0),MATCH(F$7,'Score Computation'!$AD$8:$AH$8,0))),"")</f>
        <v/>
      </c>
      <c r="G40" s="263" t="str" cm="1">
        <f t="array" ref="G40">IFERROR(_xlfn.IFS(INDEX('Score Computation'!$AD$9:$AH$43,MATCH($B40,'Score Computation'!$AK$9:$AK$43,0),MATCH(G$7,'Score Computation'!$AD$8:$AH$8,0)) = 0,"N/A",
TRUE,INDEX('Score Computation'!$AD$9:$AH$43,MATCH($B40,'Score Computation'!$AK$9:$AK$43,0),MATCH(G$7,'Score Computation'!$AD$8:$AH$8,0))),"")</f>
        <v/>
      </c>
      <c r="H40" s="284" t="str" cm="1">
        <f t="array" aca="1" ref="H40" ca="1">IFERROR(_xlfn.IFS(INDEX('Score Computation'!$AH$9:$AH$43,MATCH($B40,'Score Computation'!$AK$9:$AK$43,0)) = 0,"N/A",
TRUE,INDEX('Score Computation'!$N$9:$N$43,MATCH($B40,'Score Computation'!$AK$9:$AK$43,0)))/'Score Computation'!$N$9,"")</f>
        <v/>
      </c>
      <c r="I40" s="284" t="str" cm="1">
        <f t="array" aca="1" ref="I40" ca="1">IFERROR(_xlfn.IFS(INDEX('Score Computation'!$AH$9:$AH$43,MATCH($B40,'Score Computation'!$AK$9:$AK$43,0)) = 0,"N/A",
TRUE,INDEX('Score Computation'!$X$9:$X$43,MATCH($B40,'Score Computation'!$AK$9:$AK$43,0)))/'Score Computation'!$X$9,"")</f>
        <v/>
      </c>
      <c r="J40" s="132" t="str" cm="1">
        <f t="array" ref="J40">_xlfn.IFS(B40="","",OR(G40=0,G40="",G40="N/A"),"Unassessed",G40&lt;1.75,"Less than Acceptable",G40&lt;2,"Capable",G40&lt;2.5,"Mature",G40&gt;=2.5,"Outperforming",TRUE,"Unassessed")</f>
        <v/>
      </c>
      <c r="K40" s="132" t="str" cm="1">
        <f t="array" ref="K40">_xlfn.IFS(B40="","",OR(G40=0,G40="",G40="N/A"),"Unassessed",G40&lt;1.75,"No Badge Awarded",G40&lt;2,"Silver",G40&lt;2.5,"Gold",G40&gt;=2.5,"Diamond",TRUE,"Unassessed")</f>
        <v/>
      </c>
    </row>
    <row r="41" spans="2:11" ht="18" x14ac:dyDescent="0.25">
      <c r="B41"/>
      <c r="C41" s="266" t="str" cm="1">
        <f t="array" ref="C41">IFERROR(_xlfn.IFS(INDEX('Score Computation'!$AD$9:$AH$43,MATCH($B41,'Score Computation'!$AK$9:$AK$43,0),MATCH(C$7,'Score Computation'!$AD$8:$AH$8,0)) = 0,"N/A",
TRUE,INDEX('Score Computation'!$AD$9:$AH$43,MATCH($B41,'Score Computation'!$AK$9:$AK$43,0),MATCH(C$7,'Score Computation'!$AD$8:$AH$8,0))),"")</f>
        <v/>
      </c>
      <c r="D41" s="267" t="str" cm="1">
        <f t="array" ref="D41">IFERROR(_xlfn.IFS(INDEX('Score Computation'!$AD$9:$AH$43,MATCH($B41,'Score Computation'!$AK$9:$AK$43,0),MATCH(D$7,'Score Computation'!$AD$8:$AH$8,0)) = 0,"N/A",
TRUE,INDEX('Score Computation'!$AD$9:$AH$43,MATCH($B41,'Score Computation'!$AK$9:$AK$43,0),MATCH(D$7,'Score Computation'!$AD$8:$AH$8,0))),"")</f>
        <v/>
      </c>
      <c r="E41" s="267" t="str" cm="1">
        <f t="array" ref="E41">IFERROR(_xlfn.IFS(INDEX('Score Computation'!$AD$9:$AH$43,MATCH($B41,'Score Computation'!$AK$9:$AK$43,0),MATCH(E$7,'Score Computation'!$AD$8:$AH$8,0)) = 0,"N/A",
TRUE,INDEX('Score Computation'!$AD$9:$AH$43,MATCH($B41,'Score Computation'!$AK$9:$AK$43,0),MATCH(E$7,'Score Computation'!$AD$8:$AH$8,0))),"")</f>
        <v/>
      </c>
      <c r="F41" s="263" t="str" cm="1">
        <f t="array" ref="F41">IFERROR(_xlfn.IFS(INDEX('Score Computation'!$AD$9:$AH$43,MATCH($B41,'Score Computation'!$AK$9:$AK$43,0),MATCH(F$7,'Score Computation'!$AD$8:$AH$8,0)) = 0,"N/A",
TRUE,INDEX('Score Computation'!$AD$9:$AH$43,MATCH($B41,'Score Computation'!$AK$9:$AK$43,0),MATCH(F$7,'Score Computation'!$AD$8:$AH$8,0))),"")</f>
        <v/>
      </c>
      <c r="G41" s="263" t="str" cm="1">
        <f t="array" ref="G41">IFERROR(_xlfn.IFS(INDEX('Score Computation'!$AD$9:$AH$43,MATCH($B41,'Score Computation'!$AK$9:$AK$43,0),MATCH(G$7,'Score Computation'!$AD$8:$AH$8,0)) = 0,"N/A",
TRUE,INDEX('Score Computation'!$AD$9:$AH$43,MATCH($B41,'Score Computation'!$AK$9:$AK$43,0),MATCH(G$7,'Score Computation'!$AD$8:$AH$8,0))),"")</f>
        <v/>
      </c>
      <c r="H41" s="284" t="str" cm="1">
        <f t="array" aca="1" ref="H41" ca="1">IFERROR(_xlfn.IFS(INDEX('Score Computation'!$AH$9:$AH$43,MATCH($B41,'Score Computation'!$AK$9:$AK$43,0)) = 0,"N/A",
TRUE,INDEX('Score Computation'!$N$9:$N$43,MATCH($B41,'Score Computation'!$AK$9:$AK$43,0)))/'Score Computation'!$N$9,"")</f>
        <v/>
      </c>
      <c r="I41" s="284" t="str" cm="1">
        <f t="array" aca="1" ref="I41" ca="1">IFERROR(_xlfn.IFS(INDEX('Score Computation'!$AH$9:$AH$43,MATCH($B41,'Score Computation'!$AK$9:$AK$43,0)) = 0,"N/A",
TRUE,INDEX('Score Computation'!$X$9:$X$43,MATCH($B41,'Score Computation'!$AK$9:$AK$43,0)))/'Score Computation'!$X$9,"")</f>
        <v/>
      </c>
      <c r="J41" s="132" t="str" cm="1">
        <f t="array" ref="J41">_xlfn.IFS(B41="","",OR(G41=0,G41="",G41="N/A"),"Unassessed",G41&lt;1.75,"Less than Acceptable",G41&lt;2,"Capable",G41&lt;2.5,"Mature",G41&gt;=2.5,"Outperforming",TRUE,"Unassessed")</f>
        <v/>
      </c>
      <c r="K41" s="132" t="str" cm="1">
        <f t="array" ref="K41">_xlfn.IFS(B41="","",OR(G41=0,G41="",G41="N/A"),"Unassessed",G41&lt;1.75,"No Badge Awarded",G41&lt;2,"Silver",G41&lt;2.5,"Gold",G41&gt;=2.5,"Diamond",TRUE,"Unassessed")</f>
        <v/>
      </c>
    </row>
    <row r="42" spans="2:11" ht="18" x14ac:dyDescent="0.25">
      <c r="B42"/>
      <c r="C42" s="266" t="str" cm="1">
        <f t="array" ref="C42">IFERROR(_xlfn.IFS(INDEX('Score Computation'!$AD$9:$AH$43,MATCH($B42,'Score Computation'!$AK$9:$AK$43,0),MATCH(C$7,'Score Computation'!$AD$8:$AH$8,0)) = 0,"N/A",
TRUE,INDEX('Score Computation'!$AD$9:$AH$43,MATCH($B42,'Score Computation'!$AK$9:$AK$43,0),MATCH(C$7,'Score Computation'!$AD$8:$AH$8,0))),"")</f>
        <v/>
      </c>
      <c r="D42" s="267" t="str" cm="1">
        <f t="array" ref="D42">IFERROR(_xlfn.IFS(INDEX('Score Computation'!$AD$9:$AH$43,MATCH($B42,'Score Computation'!$AK$9:$AK$43,0),MATCH(D$7,'Score Computation'!$AD$8:$AH$8,0)) = 0,"N/A",
TRUE,INDEX('Score Computation'!$AD$9:$AH$43,MATCH($B42,'Score Computation'!$AK$9:$AK$43,0),MATCH(D$7,'Score Computation'!$AD$8:$AH$8,0))),"")</f>
        <v/>
      </c>
      <c r="E42" s="267" t="str" cm="1">
        <f t="array" ref="E42">IFERROR(_xlfn.IFS(INDEX('Score Computation'!$AD$9:$AH$43,MATCH($B42,'Score Computation'!$AK$9:$AK$43,0),MATCH(E$7,'Score Computation'!$AD$8:$AH$8,0)) = 0,"N/A",
TRUE,INDEX('Score Computation'!$AD$9:$AH$43,MATCH($B42,'Score Computation'!$AK$9:$AK$43,0),MATCH(E$7,'Score Computation'!$AD$8:$AH$8,0))),"")</f>
        <v/>
      </c>
      <c r="F42" s="263" t="str" cm="1">
        <f t="array" ref="F42">IFERROR(_xlfn.IFS(INDEX('Score Computation'!$AD$9:$AH$43,MATCH($B42,'Score Computation'!$AK$9:$AK$43,0),MATCH(F$7,'Score Computation'!$AD$8:$AH$8,0)) = 0,"N/A",
TRUE,INDEX('Score Computation'!$AD$9:$AH$43,MATCH($B42,'Score Computation'!$AK$9:$AK$43,0),MATCH(F$7,'Score Computation'!$AD$8:$AH$8,0))),"")</f>
        <v/>
      </c>
      <c r="G42" s="263" t="str" cm="1">
        <f t="array" ref="G42">IFERROR(_xlfn.IFS(INDEX('Score Computation'!$AD$9:$AH$43,MATCH($B42,'Score Computation'!$AK$9:$AK$43,0),MATCH(G$7,'Score Computation'!$AD$8:$AH$8,0)) = 0,"N/A",
TRUE,INDEX('Score Computation'!$AD$9:$AH$43,MATCH($B42,'Score Computation'!$AK$9:$AK$43,0),MATCH(G$7,'Score Computation'!$AD$8:$AH$8,0))),"")</f>
        <v/>
      </c>
      <c r="H42" s="284" t="str" cm="1">
        <f t="array" aca="1" ref="H42" ca="1">IFERROR(_xlfn.IFS(INDEX('Score Computation'!$AH$9:$AH$43,MATCH($B42,'Score Computation'!$AK$9:$AK$43,0)) = 0,"N/A",
TRUE,INDEX('Score Computation'!$N$9:$N$43,MATCH($B42,'Score Computation'!$AK$9:$AK$43,0)))/'Score Computation'!$N$9,"")</f>
        <v/>
      </c>
      <c r="I42" s="284" t="str" cm="1">
        <f t="array" aca="1" ref="I42" ca="1">IFERROR(_xlfn.IFS(INDEX('Score Computation'!$AH$9:$AH$43,MATCH($B42,'Score Computation'!$AK$9:$AK$43,0)) = 0,"N/A",
TRUE,INDEX('Score Computation'!$X$9:$X$43,MATCH($B42,'Score Computation'!$AK$9:$AK$43,0)))/'Score Computation'!$X$9,"")</f>
        <v/>
      </c>
      <c r="J42" s="132" t="str" cm="1">
        <f t="array" ref="J42">_xlfn.IFS(B42="","",OR(G42=0,G42="",G42="N/A"),"Unassessed",G42&lt;1.75,"Less than Acceptable",G42&lt;2,"Capable",G42&lt;2.5,"Mature",G42&gt;=2.5,"Outperforming",TRUE,"Unassessed")</f>
        <v/>
      </c>
      <c r="K42" s="132" t="str" cm="1">
        <f t="array" ref="K42">_xlfn.IFS(B42="","",OR(G42=0,G42="",G42="N/A"),"Unassessed",G42&lt;1.75,"No Badge Awarded",G42&lt;2,"Silver",G42&lt;2.5,"Gold",G42&gt;=2.5,"Diamond",TRUE,"Unassessed")</f>
        <v/>
      </c>
    </row>
    <row r="43" spans="2:11" ht="18" x14ac:dyDescent="0.25">
      <c r="B43"/>
      <c r="C43" s="266" t="str" cm="1">
        <f t="array" ref="C43">IFERROR(_xlfn.IFS(INDEX('Score Computation'!$AD$9:$AH$43,MATCH($B43,'Score Computation'!$AK$9:$AK$43,0),MATCH(C$7,'Score Computation'!$AD$8:$AH$8,0)) = 0,"N/A",
TRUE,INDEX('Score Computation'!$AD$9:$AH$43,MATCH($B43,'Score Computation'!$AK$9:$AK$43,0),MATCH(C$7,'Score Computation'!$AD$8:$AH$8,0))),"")</f>
        <v/>
      </c>
      <c r="D43" s="267" t="str" cm="1">
        <f t="array" ref="D43">IFERROR(_xlfn.IFS(INDEX('Score Computation'!$AD$9:$AH$43,MATCH($B43,'Score Computation'!$AK$9:$AK$43,0),MATCH(D$7,'Score Computation'!$AD$8:$AH$8,0)) = 0,"N/A",
TRUE,INDEX('Score Computation'!$AD$9:$AH$43,MATCH($B43,'Score Computation'!$AK$9:$AK$43,0),MATCH(D$7,'Score Computation'!$AD$8:$AH$8,0))),"")</f>
        <v/>
      </c>
      <c r="E43" s="267" t="str" cm="1">
        <f t="array" ref="E43">IFERROR(_xlfn.IFS(INDEX('Score Computation'!$AD$9:$AH$43,MATCH($B43,'Score Computation'!$AK$9:$AK$43,0),MATCH(E$7,'Score Computation'!$AD$8:$AH$8,0)) = 0,"N/A",
TRUE,INDEX('Score Computation'!$AD$9:$AH$43,MATCH($B43,'Score Computation'!$AK$9:$AK$43,0),MATCH(E$7,'Score Computation'!$AD$8:$AH$8,0))),"")</f>
        <v/>
      </c>
      <c r="F43" s="263" t="str" cm="1">
        <f t="array" ref="F43">IFERROR(_xlfn.IFS(INDEX('Score Computation'!$AD$9:$AH$43,MATCH($B43,'Score Computation'!$AK$9:$AK$43,0),MATCH(F$7,'Score Computation'!$AD$8:$AH$8,0)) = 0,"N/A",
TRUE,INDEX('Score Computation'!$AD$9:$AH$43,MATCH($B43,'Score Computation'!$AK$9:$AK$43,0),MATCH(F$7,'Score Computation'!$AD$8:$AH$8,0))),"")</f>
        <v/>
      </c>
      <c r="G43" s="263" t="str" cm="1">
        <f t="array" ref="G43">IFERROR(_xlfn.IFS(INDEX('Score Computation'!$AD$9:$AH$43,MATCH($B43,'Score Computation'!$AK$9:$AK$43,0),MATCH(G$7,'Score Computation'!$AD$8:$AH$8,0)) = 0,"N/A",
TRUE,INDEX('Score Computation'!$AD$9:$AH$43,MATCH($B43,'Score Computation'!$AK$9:$AK$43,0),MATCH(G$7,'Score Computation'!$AD$8:$AH$8,0))),"")</f>
        <v/>
      </c>
      <c r="H43" s="284" t="str" cm="1">
        <f t="array" aca="1" ref="H43" ca="1">IFERROR(_xlfn.IFS(INDEX('Score Computation'!$AH$9:$AH$43,MATCH($B43,'Score Computation'!$AK$9:$AK$43,0)) = 0,"N/A",
TRUE,INDEX('Score Computation'!$N$9:$N$43,MATCH($B43,'Score Computation'!$AK$9:$AK$43,0)))/'Score Computation'!$N$9,"")</f>
        <v/>
      </c>
      <c r="I43" s="284" t="str" cm="1">
        <f t="array" aca="1" ref="I43" ca="1">IFERROR(_xlfn.IFS(INDEX('Score Computation'!$AH$9:$AH$43,MATCH($B43,'Score Computation'!$AK$9:$AK$43,0)) = 0,"N/A",
TRUE,INDEX('Score Computation'!$X$9:$X$43,MATCH($B43,'Score Computation'!$AK$9:$AK$43,0)))/'Score Computation'!$X$9,"")</f>
        <v/>
      </c>
      <c r="J43" s="132" t="str" cm="1">
        <f t="array" ref="J43">_xlfn.IFS(B43="","",OR(G43=0,G43="",G43="N/A"),"Unassessed",G43&lt;1.75,"Less than Acceptable",G43&lt;2,"Capable",G43&lt;2.5,"Mature",G43&gt;=2.5,"Outperforming",TRUE,"Unassessed")</f>
        <v/>
      </c>
      <c r="K43" s="132" t="str" cm="1">
        <f t="array" ref="K43">_xlfn.IFS(B43="","",OR(G43=0,G43="",G43="N/A"),"Unassessed",G43&lt;1.75,"No Badge Awarded",G43&lt;2,"Silver",G43&lt;2.5,"Gold",G43&gt;=2.5,"Diamond",TRUE,"Unassessed")</f>
        <v/>
      </c>
    </row>
    <row r="44" spans="2:11" ht="18" x14ac:dyDescent="0.25">
      <c r="B44"/>
      <c r="C44" s="266" t="str" cm="1">
        <f t="array" ref="C44">IFERROR(_xlfn.IFS(INDEX('Score Computation'!$AD$9:$AH$43,MATCH($B44,'Score Computation'!$AK$9:$AK$43,0),MATCH(C$7,'Score Computation'!$AD$8:$AH$8,0)) = 0,"N/A",
TRUE,INDEX('Score Computation'!$AD$9:$AH$43,MATCH($B44,'Score Computation'!$AK$9:$AK$43,0),MATCH(C$7,'Score Computation'!$AD$8:$AH$8,0))),"")</f>
        <v/>
      </c>
      <c r="D44" s="267" t="str" cm="1">
        <f t="array" ref="D44">IFERROR(_xlfn.IFS(INDEX('Score Computation'!$AD$9:$AH$43,MATCH($B44,'Score Computation'!$AK$9:$AK$43,0),MATCH(D$7,'Score Computation'!$AD$8:$AH$8,0)) = 0,"N/A",
TRUE,INDEX('Score Computation'!$AD$9:$AH$43,MATCH($B44,'Score Computation'!$AK$9:$AK$43,0),MATCH(D$7,'Score Computation'!$AD$8:$AH$8,0))),"")</f>
        <v/>
      </c>
      <c r="E44" s="267" t="str" cm="1">
        <f t="array" ref="E44">IFERROR(_xlfn.IFS(INDEX('Score Computation'!$AD$9:$AH$43,MATCH($B44,'Score Computation'!$AK$9:$AK$43,0),MATCH(E$7,'Score Computation'!$AD$8:$AH$8,0)) = 0,"N/A",
TRUE,INDEX('Score Computation'!$AD$9:$AH$43,MATCH($B44,'Score Computation'!$AK$9:$AK$43,0),MATCH(E$7,'Score Computation'!$AD$8:$AH$8,0))),"")</f>
        <v/>
      </c>
      <c r="F44" s="263" t="str" cm="1">
        <f t="array" ref="F44">IFERROR(_xlfn.IFS(INDEX('Score Computation'!$AD$9:$AH$43,MATCH($B44,'Score Computation'!$AK$9:$AK$43,0),MATCH(F$7,'Score Computation'!$AD$8:$AH$8,0)) = 0,"N/A",
TRUE,INDEX('Score Computation'!$AD$9:$AH$43,MATCH($B44,'Score Computation'!$AK$9:$AK$43,0),MATCH(F$7,'Score Computation'!$AD$8:$AH$8,0))),"")</f>
        <v/>
      </c>
      <c r="G44" s="263" t="str" cm="1">
        <f t="array" ref="G44">IFERROR(_xlfn.IFS(INDEX('Score Computation'!$AD$9:$AH$43,MATCH($B44,'Score Computation'!$AK$9:$AK$43,0),MATCH(G$7,'Score Computation'!$AD$8:$AH$8,0)) = 0,"N/A",
TRUE,INDEX('Score Computation'!$AD$9:$AH$43,MATCH($B44,'Score Computation'!$AK$9:$AK$43,0),MATCH(G$7,'Score Computation'!$AD$8:$AH$8,0))),"")</f>
        <v/>
      </c>
      <c r="H44" s="284" t="str" cm="1">
        <f t="array" aca="1" ref="H44" ca="1">IFERROR(_xlfn.IFS(INDEX('Score Computation'!$AH$9:$AH$43,MATCH($B44,'Score Computation'!$AK$9:$AK$43,0)) = 0,"N/A",
TRUE,INDEX('Score Computation'!$N$9:$N$43,MATCH($B44,'Score Computation'!$AK$9:$AK$43,0)))/'Score Computation'!$N$9,"")</f>
        <v/>
      </c>
      <c r="I44" s="284" t="str" cm="1">
        <f t="array" aca="1" ref="I44" ca="1">IFERROR(_xlfn.IFS(INDEX('Score Computation'!$AH$9:$AH$43,MATCH($B44,'Score Computation'!$AK$9:$AK$43,0)) = 0,"N/A",
TRUE,INDEX('Score Computation'!$X$9:$X$43,MATCH($B44,'Score Computation'!$AK$9:$AK$43,0)))/'Score Computation'!$X$9,"")</f>
        <v/>
      </c>
      <c r="J44" s="132" t="str" cm="1">
        <f t="array" ref="J44">_xlfn.IFS(B44="","",OR(G44=0,G44="",G44="N/A"),"Unassessed",G44&lt;1.75,"Less than Acceptable",G44&lt;2,"Capable",G44&lt;2.5,"Mature",G44&gt;=2.5,"Outperforming",TRUE,"Unassessed")</f>
        <v/>
      </c>
      <c r="K44" s="132" t="str" cm="1">
        <f t="array" ref="K44">_xlfn.IFS(B44="","",OR(G44=0,G44="",G44="N/A"),"Unassessed",G44&lt;1.75,"No Badge Awarded",G44&lt;2,"Silver",G44&lt;2.5,"Gold",G44&gt;=2.5,"Diamond",TRUE,"Unassessed")</f>
        <v/>
      </c>
    </row>
    <row r="45" spans="2:11" ht="18" x14ac:dyDescent="0.25">
      <c r="B45"/>
      <c r="C45" s="266" t="str" cm="1">
        <f t="array" ref="C45">IFERROR(_xlfn.IFS(INDEX('Score Computation'!$AD$9:$AH$43,MATCH($B45,'Score Computation'!$AK$9:$AK$43,0),MATCH(C$7,'Score Computation'!$AD$8:$AH$8,0)) = 0,"N/A",
TRUE,INDEX('Score Computation'!$AD$9:$AH$43,MATCH($B45,'Score Computation'!$AK$9:$AK$43,0),MATCH(C$7,'Score Computation'!$AD$8:$AH$8,0))),"")</f>
        <v/>
      </c>
      <c r="D45" s="267" t="str" cm="1">
        <f t="array" ref="D45">IFERROR(_xlfn.IFS(INDEX('Score Computation'!$AD$9:$AH$43,MATCH($B45,'Score Computation'!$AK$9:$AK$43,0),MATCH(D$7,'Score Computation'!$AD$8:$AH$8,0)) = 0,"N/A",
TRUE,INDEX('Score Computation'!$AD$9:$AH$43,MATCH($B45,'Score Computation'!$AK$9:$AK$43,0),MATCH(D$7,'Score Computation'!$AD$8:$AH$8,0))),"")</f>
        <v/>
      </c>
      <c r="E45" s="267" t="str" cm="1">
        <f t="array" ref="E45">IFERROR(_xlfn.IFS(INDEX('Score Computation'!$AD$9:$AH$43,MATCH($B45,'Score Computation'!$AK$9:$AK$43,0),MATCH(E$7,'Score Computation'!$AD$8:$AH$8,0)) = 0,"N/A",
TRUE,INDEX('Score Computation'!$AD$9:$AH$43,MATCH($B45,'Score Computation'!$AK$9:$AK$43,0),MATCH(E$7,'Score Computation'!$AD$8:$AH$8,0))),"")</f>
        <v/>
      </c>
      <c r="F45" s="263" t="str" cm="1">
        <f t="array" ref="F45">IFERROR(_xlfn.IFS(INDEX('Score Computation'!$AD$9:$AH$43,MATCH($B45,'Score Computation'!$AK$9:$AK$43,0),MATCH(F$7,'Score Computation'!$AD$8:$AH$8,0)) = 0,"N/A",
TRUE,INDEX('Score Computation'!$AD$9:$AH$43,MATCH($B45,'Score Computation'!$AK$9:$AK$43,0),MATCH(F$7,'Score Computation'!$AD$8:$AH$8,0))),"")</f>
        <v/>
      </c>
      <c r="G45" s="263" t="str" cm="1">
        <f t="array" ref="G45">IFERROR(_xlfn.IFS(INDEX('Score Computation'!$AD$9:$AH$43,MATCH($B45,'Score Computation'!$AK$9:$AK$43,0),MATCH(G$7,'Score Computation'!$AD$8:$AH$8,0)) = 0,"N/A",
TRUE,INDEX('Score Computation'!$AD$9:$AH$43,MATCH($B45,'Score Computation'!$AK$9:$AK$43,0),MATCH(G$7,'Score Computation'!$AD$8:$AH$8,0))),"")</f>
        <v/>
      </c>
      <c r="H45" s="284" t="str" cm="1">
        <f t="array" aca="1" ref="H45" ca="1">IFERROR(_xlfn.IFS(INDEX('Score Computation'!$AH$9:$AH$43,MATCH($B45,'Score Computation'!$AK$9:$AK$43,0)) = 0,"N/A",
TRUE,INDEX('Score Computation'!$N$9:$N$43,MATCH($B45,'Score Computation'!$AK$9:$AK$43,0)))/'Score Computation'!$N$9,"")</f>
        <v/>
      </c>
      <c r="I45" s="284" t="str" cm="1">
        <f t="array" aca="1" ref="I45" ca="1">IFERROR(_xlfn.IFS(INDEX('Score Computation'!$AH$9:$AH$43,MATCH($B45,'Score Computation'!$AK$9:$AK$43,0)) = 0,"N/A",
TRUE,INDEX('Score Computation'!$X$9:$X$43,MATCH($B45,'Score Computation'!$AK$9:$AK$43,0)))/'Score Computation'!$X$9,"")</f>
        <v/>
      </c>
      <c r="J45" s="132" t="str" cm="1">
        <f t="array" ref="J45">_xlfn.IFS(B45="","",OR(G45=0,G45="",G45="N/A"),"Unassessed",G45&lt;1.75,"Less than Acceptable",G45&lt;2,"Capable",G45&lt;2.5,"Mature",G45&gt;=2.5,"Outperforming",TRUE,"Unassessed")</f>
        <v/>
      </c>
      <c r="K45" s="132" t="str" cm="1">
        <f t="array" ref="K45">_xlfn.IFS(B45="","",OR(G45=0,G45="",G45="N/A"),"Unassessed",G45&lt;1.75,"No Badge Awarded",G45&lt;2,"Silver",G45&lt;2.5,"Gold",G45&gt;=2.5,"Diamond",TRUE,"Unassessed")</f>
        <v/>
      </c>
    </row>
    <row r="46" spans="2:11" ht="18" x14ac:dyDescent="0.25">
      <c r="B46" s="74"/>
      <c r="C46" s="74"/>
      <c r="D46" s="74"/>
      <c r="E46" s="74"/>
      <c r="F46" s="74"/>
      <c r="G46" s="74"/>
      <c r="H46" s="74"/>
      <c r="I46" s="74"/>
    </row>
    <row r="47" spans="2:11" ht="18" x14ac:dyDescent="0.25">
      <c r="B47" s="74"/>
      <c r="C47" s="74"/>
      <c r="D47" s="74"/>
      <c r="E47" s="74"/>
      <c r="F47" s="74"/>
      <c r="G47" s="74"/>
      <c r="H47" s="74"/>
      <c r="I47" s="74"/>
    </row>
    <row r="48" spans="2:11" ht="18" x14ac:dyDescent="0.25">
      <c r="B48" s="74"/>
      <c r="C48" s="74"/>
      <c r="D48" s="74"/>
      <c r="E48" s="74"/>
      <c r="F48" s="74"/>
      <c r="G48" s="74"/>
      <c r="H48" s="74"/>
      <c r="I48" s="74"/>
    </row>
    <row r="49" spans="2:9" ht="18" x14ac:dyDescent="0.25">
      <c r="B49" s="74"/>
      <c r="C49" s="74"/>
      <c r="D49" s="74"/>
      <c r="E49" s="74"/>
      <c r="F49" s="74"/>
      <c r="G49" s="74"/>
      <c r="H49" s="74"/>
      <c r="I49" s="74"/>
    </row>
    <row r="50" spans="2:9" ht="18" x14ac:dyDescent="0.25">
      <c r="B50" s="74"/>
      <c r="C50" s="74"/>
      <c r="D50" s="74"/>
      <c r="E50" s="74"/>
      <c r="F50" s="74"/>
      <c r="G50" s="74"/>
      <c r="H50" s="74"/>
      <c r="I50" s="74"/>
    </row>
    <row r="51" spans="2:9" ht="18" x14ac:dyDescent="0.25">
      <c r="B51" s="74"/>
      <c r="C51" s="74"/>
      <c r="D51" s="74"/>
      <c r="E51" s="74"/>
      <c r="F51" s="74"/>
      <c r="G51" s="74"/>
      <c r="H51" s="74"/>
      <c r="I51" s="74"/>
    </row>
    <row r="52" spans="2:9" ht="18" x14ac:dyDescent="0.25">
      <c r="B52" s="74"/>
      <c r="C52" s="74"/>
      <c r="D52" s="74"/>
      <c r="E52" s="74"/>
      <c r="F52" s="74"/>
      <c r="G52" s="74"/>
      <c r="H52" s="74"/>
      <c r="I52" s="74"/>
    </row>
    <row r="53" spans="2:9" ht="18" x14ac:dyDescent="0.25">
      <c r="B53" s="74"/>
      <c r="C53" s="74"/>
      <c r="D53" s="74"/>
      <c r="E53" s="74"/>
      <c r="F53" s="74"/>
      <c r="G53" s="74"/>
      <c r="H53" s="74"/>
      <c r="I53" s="74"/>
    </row>
    <row r="54" spans="2:9" ht="18" x14ac:dyDescent="0.25">
      <c r="B54" s="74"/>
      <c r="C54" s="74"/>
      <c r="D54" s="74"/>
      <c r="E54" s="74"/>
      <c r="F54" s="74"/>
      <c r="G54" s="74"/>
      <c r="H54" s="74"/>
      <c r="I54" s="74"/>
    </row>
    <row r="55" spans="2:9" ht="18" x14ac:dyDescent="0.25">
      <c r="B55" s="74"/>
      <c r="C55" s="74"/>
      <c r="D55" s="74"/>
      <c r="E55" s="74"/>
      <c r="F55" s="74"/>
      <c r="G55" s="74"/>
      <c r="H55" s="74"/>
      <c r="I55" s="74"/>
    </row>
    <row r="56" spans="2:9" ht="18" x14ac:dyDescent="0.25">
      <c r="B56" s="74"/>
      <c r="C56" s="74"/>
      <c r="D56" s="74"/>
      <c r="E56" s="74"/>
      <c r="F56" s="74"/>
      <c r="G56" s="74"/>
      <c r="H56" s="74"/>
      <c r="I56" s="74"/>
    </row>
    <row r="57" spans="2:9" ht="18" x14ac:dyDescent="0.25">
      <c r="B57" s="74"/>
      <c r="C57" s="74"/>
      <c r="D57" s="74"/>
      <c r="E57" s="74"/>
      <c r="F57" s="74"/>
      <c r="G57" s="74"/>
      <c r="H57" s="74"/>
      <c r="I57" s="74"/>
    </row>
    <row r="58" spans="2:9" ht="18" x14ac:dyDescent="0.25">
      <c r="B58" s="74"/>
      <c r="C58" s="74"/>
      <c r="D58" s="74"/>
      <c r="E58" s="74"/>
      <c r="F58" s="74"/>
      <c r="G58" s="74"/>
      <c r="H58" s="74"/>
      <c r="I58" s="74"/>
    </row>
    <row r="59" spans="2:9" ht="18" x14ac:dyDescent="0.25">
      <c r="B59" s="74"/>
      <c r="C59" s="74"/>
      <c r="D59" s="74"/>
      <c r="E59" s="74"/>
      <c r="F59" s="74"/>
      <c r="G59" s="74"/>
      <c r="H59" s="74"/>
      <c r="I59" s="74"/>
    </row>
    <row r="60" spans="2:9" ht="18" x14ac:dyDescent="0.25">
      <c r="B60" s="74"/>
      <c r="C60" s="74"/>
      <c r="D60" s="74"/>
      <c r="E60" s="74"/>
      <c r="F60" s="74"/>
      <c r="G60" s="74"/>
      <c r="H60" s="74"/>
      <c r="I60" s="74"/>
    </row>
    <row r="61" spans="2:9" ht="18" x14ac:dyDescent="0.25">
      <c r="B61" s="74"/>
      <c r="C61" s="74"/>
      <c r="D61" s="74"/>
      <c r="E61" s="74"/>
      <c r="F61" s="74"/>
      <c r="G61" s="74"/>
      <c r="H61" s="74"/>
      <c r="I61" s="74"/>
    </row>
    <row r="62" spans="2:9" ht="18" x14ac:dyDescent="0.25">
      <c r="B62" s="74"/>
    </row>
    <row r="63" spans="2:9" ht="18" x14ac:dyDescent="0.25">
      <c r="B63" s="74"/>
    </row>
    <row r="64" spans="2:9" ht="18" x14ac:dyDescent="0.25">
      <c r="B64" s="74"/>
    </row>
    <row r="65" spans="2:2" ht="18" x14ac:dyDescent="0.25">
      <c r="B65" s="74"/>
    </row>
    <row r="66" spans="2:2" ht="18" x14ac:dyDescent="0.25">
      <c r="B66" s="74"/>
    </row>
    <row r="67" spans="2:2" ht="18" x14ac:dyDescent="0.25">
      <c r="B67" s="74"/>
    </row>
    <row r="68" spans="2:2" ht="18" x14ac:dyDescent="0.25">
      <c r="B68" s="74"/>
    </row>
    <row r="69" spans="2:2" ht="18" x14ac:dyDescent="0.25">
      <c r="B69" s="74"/>
    </row>
    <row r="70" spans="2:2" ht="18" x14ac:dyDescent="0.25">
      <c r="B70" s="74"/>
    </row>
    <row r="71" spans="2:2" ht="18" x14ac:dyDescent="0.25">
      <c r="B71" s="74"/>
    </row>
    <row r="72" spans="2:2" ht="18" x14ac:dyDescent="0.25">
      <c r="B72" s="74"/>
    </row>
    <row r="73" spans="2:2" ht="18" x14ac:dyDescent="0.25">
      <c r="B73" s="74"/>
    </row>
    <row r="74" spans="2:2" ht="18" x14ac:dyDescent="0.25">
      <c r="B74" s="74"/>
    </row>
    <row r="75" spans="2:2" ht="18" x14ac:dyDescent="0.25">
      <c r="B75" s="74"/>
    </row>
    <row r="76" spans="2:2" ht="18" x14ac:dyDescent="0.25">
      <c r="B76" s="74"/>
    </row>
    <row r="77" spans="2:2" ht="18" x14ac:dyDescent="0.25">
      <c r="B77" s="74"/>
    </row>
    <row r="78" spans="2:2" ht="18" x14ac:dyDescent="0.25">
      <c r="B78" s="74"/>
    </row>
    <row r="79" spans="2:2" ht="18" x14ac:dyDescent="0.25">
      <c r="B79" s="74"/>
    </row>
    <row r="80" spans="2:2" ht="18" x14ac:dyDescent="0.25">
      <c r="B80" s="74"/>
    </row>
    <row r="81" spans="2:2" ht="18" x14ac:dyDescent="0.25">
      <c r="B81" s="74"/>
    </row>
    <row r="82" spans="2:2" ht="18" x14ac:dyDescent="0.25">
      <c r="B82" s="74"/>
    </row>
    <row r="83" spans="2:2" ht="18" x14ac:dyDescent="0.25">
      <c r="B83" s="74"/>
    </row>
    <row r="84" spans="2:2" ht="18" x14ac:dyDescent="0.25">
      <c r="B84" s="74"/>
    </row>
    <row r="85" spans="2:2" ht="18" x14ac:dyDescent="0.25">
      <c r="B85" s="74"/>
    </row>
    <row r="86" spans="2:2" ht="18" x14ac:dyDescent="0.25">
      <c r="B86" s="74"/>
    </row>
    <row r="87" spans="2:2" ht="18" x14ac:dyDescent="0.25">
      <c r="B87" s="74"/>
    </row>
    <row r="88" spans="2:2" ht="18" x14ac:dyDescent="0.25">
      <c r="B88" s="74"/>
    </row>
    <row r="89" spans="2:2" ht="18" x14ac:dyDescent="0.25">
      <c r="B89" s="74"/>
    </row>
    <row r="90" spans="2:2" ht="18" x14ac:dyDescent="0.25">
      <c r="B90" s="74"/>
    </row>
    <row r="91" spans="2:2" ht="18" x14ac:dyDescent="0.25">
      <c r="B91" s="74"/>
    </row>
    <row r="92" spans="2:2" ht="18" x14ac:dyDescent="0.25">
      <c r="B92" s="74"/>
    </row>
    <row r="93" spans="2:2" ht="18" x14ac:dyDescent="0.25">
      <c r="B93" s="74"/>
    </row>
    <row r="94" spans="2:2" ht="18" x14ac:dyDescent="0.25">
      <c r="B94" s="74"/>
    </row>
    <row r="95" spans="2:2" ht="18" x14ac:dyDescent="0.25">
      <c r="B95" s="74"/>
    </row>
    <row r="96" spans="2:2" ht="18" x14ac:dyDescent="0.25">
      <c r="B96" s="74"/>
    </row>
  </sheetData>
  <sheetProtection algorithmName="SHA-1" hashValue="TWSULOuykGtOG8W5dTWB3w6/VQY=" saltValue="8GjQJzOBP5FnXPDYaeUQng==" spinCount="100000" sheet="1" autoFilter="0" pivotTables="0"/>
  <mergeCells count="13">
    <mergeCell ref="M15:O17"/>
    <mergeCell ref="M5:O5"/>
    <mergeCell ref="A1:O1"/>
    <mergeCell ref="B6:B7"/>
    <mergeCell ref="C6:G6"/>
    <mergeCell ref="B5:K5"/>
    <mergeCell ref="J6:K6"/>
    <mergeCell ref="A2:O2"/>
    <mergeCell ref="H6:H7"/>
    <mergeCell ref="I6:I7"/>
    <mergeCell ref="M6:M7"/>
    <mergeCell ref="N6:N7"/>
    <mergeCell ref="O6:O7"/>
  </mergeCells>
  <conditionalFormatting sqref="C8:K45">
    <cfRule type="expression" dxfId="79" priority="2" stopIfTrue="1">
      <formula>IF($B8="",TRUE,FALSE)</formula>
    </cfRule>
    <cfRule type="expression" dxfId="78" priority="4">
      <formula>IF($B9="",TRUE,FALSE)</formula>
    </cfRule>
    <cfRule type="cellIs" dxfId="77" priority="5" operator="equal">
      <formula>"N/A"</formula>
    </cfRule>
    <cfRule type="cellIs" dxfId="76" priority="6" operator="equal">
      <formula>0</formula>
    </cfRule>
    <cfRule type="cellIs" dxfId="75" priority="16" operator="equal">
      <formula>""</formula>
    </cfRule>
  </conditionalFormatting>
  <conditionalFormatting sqref="J8 J10:J45 N8 N10:N13">
    <cfRule type="cellIs" dxfId="74" priority="22" operator="equal">
      <formula>"Below Assessment Threshold"</formula>
    </cfRule>
    <cfRule type="cellIs" dxfId="73" priority="23" operator="equal">
      <formula>"Less than Acceptable"</formula>
    </cfRule>
    <cfRule type="cellIs" dxfId="72" priority="25" operator="equal">
      <formula>"Acceptable/Sufficient"</formula>
    </cfRule>
    <cfRule type="cellIs" dxfId="71" priority="26" operator="equal">
      <formula>"Capable"</formula>
    </cfRule>
    <cfRule type="cellIs" dxfId="70" priority="27" operator="equal">
      <formula>"Mature"</formula>
    </cfRule>
    <cfRule type="cellIs" dxfId="69" priority="28" operator="equal">
      <formula>"Outperforming"</formula>
    </cfRule>
  </conditionalFormatting>
  <conditionalFormatting sqref="J8:K8 J10:K45 N8:O8">
    <cfRule type="cellIs" dxfId="68" priority="3" operator="equal">
      <formula>"Unassessed"</formula>
    </cfRule>
  </conditionalFormatting>
  <conditionalFormatting sqref="K8 K10:K45 O8 O10:O13">
    <cfRule type="cellIs" dxfId="67" priority="17" operator="equal">
      <formula>"Bronze"</formula>
    </cfRule>
    <cfRule type="cellIs" dxfId="66" priority="18" operator="equal">
      <formula>"Silver"</formula>
    </cfRule>
    <cfRule type="cellIs" dxfId="65" priority="20" operator="equal">
      <formula>"Gold"</formula>
    </cfRule>
    <cfRule type="cellIs" dxfId="64" priority="21" operator="equal">
      <formula>"Diamond"</formula>
    </cfRule>
  </conditionalFormatting>
  <conditionalFormatting sqref="N10:O13">
    <cfRule type="cellIs" dxfId="63" priority="1" operator="equal">
      <formula>"Unassessed"</formula>
    </cfRule>
  </conditionalFormatting>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8D48E-90A9-4C38-8506-9BEF1C3427FA}">
  <sheetPr>
    <tabColor theme="0" tint="-0.249977111117893"/>
    <pageSetUpPr fitToPage="1"/>
  </sheetPr>
  <dimension ref="A1:W33"/>
  <sheetViews>
    <sheetView showGridLines="0" zoomScale="60" zoomScaleNormal="60" workbookViewId="0">
      <pane ySplit="2" topLeftCell="A13" activePane="bottomLeft" state="frozen"/>
      <selection activeCell="I6" sqref="I6"/>
      <selection pane="bottomLeft" activeCell="B4" sqref="B4"/>
    </sheetView>
  </sheetViews>
  <sheetFormatPr defaultColWidth="36.28515625" defaultRowHeight="19.5" outlineLevelCol="1" x14ac:dyDescent="0.25"/>
  <cols>
    <col min="1" max="1" width="40.28515625" style="147" customWidth="1"/>
    <col min="2" max="2" width="32.42578125" style="58" customWidth="1"/>
    <col min="3" max="3" width="36.7109375" style="58" customWidth="1"/>
    <col min="4" max="6" width="94.42578125" style="58" customWidth="1"/>
    <col min="7" max="8" width="20.85546875" style="51" hidden="1" customWidth="1" outlineLevel="1"/>
    <col min="9" max="9" width="18.85546875" style="51" hidden="1" customWidth="1" outlineLevel="1" collapsed="1"/>
    <col min="10" max="10" width="36.28515625" style="51" collapsed="1"/>
    <col min="11" max="16384" width="36.28515625" style="51"/>
  </cols>
  <sheetData>
    <row r="1" spans="1:23" s="74" customFormat="1" ht="71.25" customHeight="1" x14ac:dyDescent="0.25">
      <c r="A1" s="300" t="s">
        <v>76</v>
      </c>
      <c r="B1" s="301"/>
      <c r="C1" s="301"/>
      <c r="D1" s="301"/>
      <c r="E1" s="301"/>
      <c r="F1" s="301"/>
      <c r="G1" s="161"/>
      <c r="H1" s="161"/>
      <c r="I1" s="161"/>
      <c r="J1" s="161"/>
      <c r="K1" s="161"/>
      <c r="L1" s="161"/>
      <c r="M1" s="161"/>
      <c r="N1" s="161"/>
      <c r="O1" s="161"/>
      <c r="P1" s="161"/>
      <c r="Q1" s="161"/>
      <c r="R1" s="161"/>
      <c r="S1" s="161"/>
      <c r="T1" s="161"/>
      <c r="U1" s="161"/>
      <c r="V1" s="161"/>
      <c r="W1" s="161"/>
    </row>
    <row r="2" spans="1:23" s="74" customFormat="1" ht="20.25" customHeight="1" x14ac:dyDescent="0.25">
      <c r="A2" s="302" t="s">
        <v>1</v>
      </c>
      <c r="B2" s="302"/>
      <c r="C2" s="302"/>
      <c r="D2" s="302"/>
      <c r="E2" s="302"/>
      <c r="F2" s="302"/>
      <c r="G2" s="302"/>
      <c r="H2" s="302"/>
      <c r="I2" s="302"/>
      <c r="J2" s="302"/>
      <c r="K2" s="302"/>
      <c r="L2" s="302"/>
      <c r="M2" s="302"/>
      <c r="N2" s="149"/>
      <c r="O2" s="149"/>
      <c r="P2" s="149"/>
      <c r="Q2" s="149"/>
      <c r="R2" s="149"/>
      <c r="S2" s="149"/>
      <c r="T2" s="149"/>
      <c r="U2" s="149"/>
      <c r="V2" s="149"/>
      <c r="W2" s="149"/>
    </row>
    <row r="3" spans="1:23" s="59" customFormat="1" ht="44.25" customHeight="1" x14ac:dyDescent="0.2">
      <c r="A3" s="166" t="s">
        <v>77</v>
      </c>
      <c r="B3" s="166" t="s">
        <v>78</v>
      </c>
      <c r="C3" s="166" t="s">
        <v>79</v>
      </c>
      <c r="D3" s="167" t="s">
        <v>11</v>
      </c>
      <c r="E3" s="168" t="s">
        <v>80</v>
      </c>
      <c r="F3" s="169" t="s">
        <v>20</v>
      </c>
      <c r="G3" s="59" t="s">
        <v>77</v>
      </c>
      <c r="H3" s="59" t="s">
        <v>78</v>
      </c>
      <c r="I3" s="59" t="s">
        <v>81</v>
      </c>
    </row>
    <row r="4" spans="1:23" s="59" customFormat="1" ht="180.75" customHeight="1" x14ac:dyDescent="0.2">
      <c r="A4" s="319" t="s">
        <v>27</v>
      </c>
      <c r="B4" s="60" t="s">
        <v>36</v>
      </c>
      <c r="C4" s="61" t="s">
        <v>82</v>
      </c>
      <c r="D4" s="62" t="s">
        <v>83</v>
      </c>
      <c r="E4" s="63" t="s">
        <v>84</v>
      </c>
      <c r="F4" s="64" t="s">
        <v>85</v>
      </c>
      <c r="G4" s="59" t="str">
        <f>IF(A4="",#REF!,A4)</f>
        <v>1. Demand Planning</v>
      </c>
      <c r="H4" s="59" t="s">
        <v>86</v>
      </c>
      <c r="I4" s="65">
        <v>0.87654320987654322</v>
      </c>
    </row>
    <row r="5" spans="1:23" s="59" customFormat="1" ht="151.5" customHeight="1" x14ac:dyDescent="0.2">
      <c r="A5" s="319"/>
      <c r="B5" s="66" t="s">
        <v>37</v>
      </c>
      <c r="C5" s="67" t="s">
        <v>87</v>
      </c>
      <c r="D5" s="68" t="s">
        <v>88</v>
      </c>
      <c r="E5" s="69" t="s">
        <v>89</v>
      </c>
      <c r="F5" s="70" t="s">
        <v>90</v>
      </c>
      <c r="G5" s="59" t="str">
        <f t="shared" ref="G5:G32" si="0">IF(A5="",G4,A5)</f>
        <v>1. Demand Planning</v>
      </c>
      <c r="H5" s="59" t="s">
        <v>91</v>
      </c>
      <c r="I5" s="65">
        <v>0.40740740740740738</v>
      </c>
    </row>
    <row r="6" spans="1:23" s="59" customFormat="1" ht="195" x14ac:dyDescent="0.2">
      <c r="A6" s="319"/>
      <c r="B6" s="60" t="s">
        <v>38</v>
      </c>
      <c r="C6" s="61" t="s">
        <v>92</v>
      </c>
      <c r="D6" s="62" t="s">
        <v>93</v>
      </c>
      <c r="E6" s="63" t="s">
        <v>94</v>
      </c>
      <c r="F6" s="64" t="s">
        <v>95</v>
      </c>
      <c r="G6" s="59" t="str">
        <f t="shared" si="0"/>
        <v>1. Demand Planning</v>
      </c>
      <c r="H6" s="59" t="s">
        <v>96</v>
      </c>
      <c r="I6" s="65">
        <v>0.62962962962962965</v>
      </c>
    </row>
    <row r="7" spans="1:23" s="59" customFormat="1" ht="156" x14ac:dyDescent="0.2">
      <c r="A7" s="319"/>
      <c r="B7" s="66" t="s">
        <v>39</v>
      </c>
      <c r="C7" s="67" t="s">
        <v>97</v>
      </c>
      <c r="D7" s="68" t="s">
        <v>98</v>
      </c>
      <c r="E7" s="69" t="s">
        <v>99</v>
      </c>
      <c r="F7" s="70" t="s">
        <v>100</v>
      </c>
      <c r="G7" s="59" t="str">
        <f t="shared" si="0"/>
        <v>1. Demand Planning</v>
      </c>
      <c r="H7" s="59" t="s">
        <v>101</v>
      </c>
      <c r="I7" s="65">
        <v>0.38271604938271603</v>
      </c>
    </row>
    <row r="8" spans="1:23" s="59" customFormat="1" ht="253.5" x14ac:dyDescent="0.2">
      <c r="A8" s="319" t="s">
        <v>28</v>
      </c>
      <c r="B8" s="60" t="s">
        <v>40</v>
      </c>
      <c r="C8" s="61" t="s">
        <v>102</v>
      </c>
      <c r="D8" s="62" t="s">
        <v>103</v>
      </c>
      <c r="E8" s="63" t="s">
        <v>104</v>
      </c>
      <c r="F8" s="64" t="s">
        <v>105</v>
      </c>
      <c r="G8" s="59" t="str">
        <f t="shared" si="0"/>
        <v>2. Inventory Management</v>
      </c>
      <c r="H8" s="59" t="s">
        <v>106</v>
      </c>
      <c r="I8" s="65">
        <v>0.83950617283950613</v>
      </c>
    </row>
    <row r="9" spans="1:23" s="59" customFormat="1" ht="195" x14ac:dyDescent="0.2">
      <c r="A9" s="319"/>
      <c r="B9" s="66" t="s">
        <v>41</v>
      </c>
      <c r="C9" s="67" t="s">
        <v>107</v>
      </c>
      <c r="D9" s="68" t="s">
        <v>108</v>
      </c>
      <c r="E9" s="69" t="s">
        <v>109</v>
      </c>
      <c r="F9" s="70" t="s">
        <v>110</v>
      </c>
      <c r="G9" s="59" t="str">
        <f t="shared" si="0"/>
        <v>2. Inventory Management</v>
      </c>
      <c r="H9" s="59" t="s">
        <v>111</v>
      </c>
      <c r="I9" s="65">
        <v>0.51851851851851849</v>
      </c>
    </row>
    <row r="10" spans="1:23" s="59" customFormat="1" ht="195" x14ac:dyDescent="0.2">
      <c r="A10" s="319"/>
      <c r="B10" s="60" t="s">
        <v>42</v>
      </c>
      <c r="C10" s="61" t="s">
        <v>112</v>
      </c>
      <c r="D10" s="62" t="s">
        <v>113</v>
      </c>
      <c r="E10" s="63" t="s">
        <v>114</v>
      </c>
      <c r="F10" s="64" t="s">
        <v>115</v>
      </c>
      <c r="G10" s="59" t="str">
        <f t="shared" si="0"/>
        <v>2. Inventory Management</v>
      </c>
      <c r="H10" s="59" t="s">
        <v>116</v>
      </c>
      <c r="I10" s="65">
        <v>0.67901234567901236</v>
      </c>
    </row>
    <row r="11" spans="1:23" s="59" customFormat="1" ht="253.5" x14ac:dyDescent="0.2">
      <c r="A11" s="319"/>
      <c r="B11" s="66" t="s">
        <v>43</v>
      </c>
      <c r="C11" s="67" t="s">
        <v>117</v>
      </c>
      <c r="D11" s="68" t="s">
        <v>118</v>
      </c>
      <c r="E11" s="69" t="s">
        <v>119</v>
      </c>
      <c r="F11" s="70" t="s">
        <v>120</v>
      </c>
      <c r="G11" s="59" t="str">
        <f t="shared" si="0"/>
        <v>2. Inventory Management</v>
      </c>
      <c r="H11" s="59" t="s">
        <v>121</v>
      </c>
      <c r="I11" s="65">
        <v>0.90123456790123457</v>
      </c>
    </row>
    <row r="12" spans="1:23" s="59" customFormat="1" ht="175.5" x14ac:dyDescent="0.2">
      <c r="A12" s="319"/>
      <c r="B12" s="60" t="s">
        <v>44</v>
      </c>
      <c r="C12" s="61" t="s">
        <v>122</v>
      </c>
      <c r="D12" s="62" t="s">
        <v>123</v>
      </c>
      <c r="E12" s="63" t="s">
        <v>124</v>
      </c>
      <c r="F12" s="64" t="s">
        <v>125</v>
      </c>
      <c r="G12" s="59" t="str">
        <f t="shared" si="0"/>
        <v>2. Inventory Management</v>
      </c>
      <c r="H12" s="59" t="s">
        <v>126</v>
      </c>
      <c r="I12" s="65">
        <v>0.72839506172839508</v>
      </c>
    </row>
    <row r="13" spans="1:23" s="59" customFormat="1" ht="234" x14ac:dyDescent="0.2">
      <c r="A13" s="319"/>
      <c r="B13" s="66" t="s">
        <v>127</v>
      </c>
      <c r="C13" s="67" t="s">
        <v>128</v>
      </c>
      <c r="D13" s="68" t="s">
        <v>129</v>
      </c>
      <c r="E13" s="69" t="s">
        <v>130</v>
      </c>
      <c r="F13" s="70" t="s">
        <v>131</v>
      </c>
      <c r="G13" s="59" t="str">
        <f t="shared" si="0"/>
        <v>2. Inventory Management</v>
      </c>
      <c r="H13" s="59" t="s">
        <v>132</v>
      </c>
      <c r="I13" s="65">
        <v>0.34567901234567899</v>
      </c>
    </row>
    <row r="14" spans="1:23" s="59" customFormat="1" ht="136.5" x14ac:dyDescent="0.2">
      <c r="A14" s="319" t="s">
        <v>29</v>
      </c>
      <c r="B14" s="60" t="s">
        <v>45</v>
      </c>
      <c r="C14" s="61" t="s">
        <v>133</v>
      </c>
      <c r="D14" s="62" t="s">
        <v>134</v>
      </c>
      <c r="E14" s="63" t="s">
        <v>135</v>
      </c>
      <c r="F14" s="64" t="s">
        <v>136</v>
      </c>
      <c r="G14" s="59" t="str">
        <f t="shared" si="0"/>
        <v>3. Logistics</v>
      </c>
      <c r="H14" s="59" t="s">
        <v>137</v>
      </c>
      <c r="I14" s="65">
        <v>0.30864197530864196</v>
      </c>
    </row>
    <row r="15" spans="1:23" s="59" customFormat="1" ht="136.5" x14ac:dyDescent="0.2">
      <c r="A15" s="319"/>
      <c r="B15" s="66" t="s">
        <v>46</v>
      </c>
      <c r="C15" s="67" t="s">
        <v>138</v>
      </c>
      <c r="D15" s="68" t="s">
        <v>139</v>
      </c>
      <c r="E15" s="69" t="s">
        <v>140</v>
      </c>
      <c r="F15" s="70" t="s">
        <v>141</v>
      </c>
      <c r="G15" s="59" t="str">
        <f t="shared" si="0"/>
        <v>3. Logistics</v>
      </c>
      <c r="H15" s="59" t="s">
        <v>142</v>
      </c>
      <c r="I15" s="65">
        <v>0.83950617283950613</v>
      </c>
    </row>
    <row r="16" spans="1:23" s="59" customFormat="1" ht="156" x14ac:dyDescent="0.2">
      <c r="A16" s="319"/>
      <c r="B16" s="60" t="s">
        <v>47</v>
      </c>
      <c r="C16" s="61" t="s">
        <v>143</v>
      </c>
      <c r="D16" s="62" t="s">
        <v>144</v>
      </c>
      <c r="E16" s="63" t="s">
        <v>145</v>
      </c>
      <c r="F16" s="64" t="s">
        <v>146</v>
      </c>
      <c r="G16" s="59" t="str">
        <f t="shared" si="0"/>
        <v>3. Logistics</v>
      </c>
      <c r="H16" s="59" t="s">
        <v>147</v>
      </c>
      <c r="I16" s="65">
        <v>0.39506172839506171</v>
      </c>
    </row>
    <row r="17" spans="1:9" s="59" customFormat="1" ht="117" x14ac:dyDescent="0.2">
      <c r="A17" s="319" t="s">
        <v>30</v>
      </c>
      <c r="B17" s="66" t="s">
        <v>48</v>
      </c>
      <c r="C17" s="67" t="s">
        <v>148</v>
      </c>
      <c r="D17" s="68" t="s">
        <v>149</v>
      </c>
      <c r="E17" s="69" t="s">
        <v>150</v>
      </c>
      <c r="F17" s="70" t="s">
        <v>151</v>
      </c>
      <c r="G17" s="59" t="str">
        <f t="shared" si="0"/>
        <v>4. Supply Chain Visibility</v>
      </c>
      <c r="H17" s="59" t="s">
        <v>152</v>
      </c>
      <c r="I17" s="65">
        <v>0.77777777777777779</v>
      </c>
    </row>
    <row r="18" spans="1:9" s="59" customFormat="1" ht="234" x14ac:dyDescent="0.2">
      <c r="A18" s="319"/>
      <c r="B18" s="60" t="s">
        <v>49</v>
      </c>
      <c r="C18" s="61" t="s">
        <v>153</v>
      </c>
      <c r="D18" s="62" t="s">
        <v>154</v>
      </c>
      <c r="E18" s="63" t="s">
        <v>155</v>
      </c>
      <c r="F18" s="64" t="s">
        <v>156</v>
      </c>
      <c r="G18" s="59" t="str">
        <f t="shared" si="0"/>
        <v>4. Supply Chain Visibility</v>
      </c>
      <c r="H18" s="59" t="s">
        <v>157</v>
      </c>
      <c r="I18" s="65">
        <v>0.71604938271604934</v>
      </c>
    </row>
    <row r="19" spans="1:9" s="59" customFormat="1" ht="195" x14ac:dyDescent="0.2">
      <c r="A19" s="319"/>
      <c r="B19" s="66" t="s">
        <v>50</v>
      </c>
      <c r="C19" s="67" t="s">
        <v>158</v>
      </c>
      <c r="D19" s="68" t="s">
        <v>159</v>
      </c>
      <c r="E19" s="69" t="s">
        <v>160</v>
      </c>
      <c r="F19" s="70" t="s">
        <v>161</v>
      </c>
      <c r="G19" s="59" t="str">
        <f t="shared" si="0"/>
        <v>4. Supply Chain Visibility</v>
      </c>
      <c r="H19" s="59" t="s">
        <v>162</v>
      </c>
      <c r="I19" s="65">
        <v>0.55555555555555558</v>
      </c>
    </row>
    <row r="20" spans="1:9" s="59" customFormat="1" ht="253.5" x14ac:dyDescent="0.2">
      <c r="A20" s="319"/>
      <c r="B20" s="60" t="s">
        <v>51</v>
      </c>
      <c r="C20" s="61" t="s">
        <v>163</v>
      </c>
      <c r="D20" s="62" t="s">
        <v>164</v>
      </c>
      <c r="E20" s="63" t="s">
        <v>165</v>
      </c>
      <c r="F20" s="64" t="s">
        <v>166</v>
      </c>
      <c r="G20" s="59" t="str">
        <f t="shared" si="0"/>
        <v>4. Supply Chain Visibility</v>
      </c>
      <c r="H20" s="59" t="s">
        <v>167</v>
      </c>
      <c r="I20" s="65">
        <v>0.70370370370370372</v>
      </c>
    </row>
    <row r="21" spans="1:9" s="59" customFormat="1" ht="156" x14ac:dyDescent="0.2">
      <c r="A21" s="319" t="s">
        <v>31</v>
      </c>
      <c r="B21" s="66" t="s">
        <v>52</v>
      </c>
      <c r="C21" s="67" t="s">
        <v>168</v>
      </c>
      <c r="D21" s="68" t="s">
        <v>169</v>
      </c>
      <c r="E21" s="69" t="s">
        <v>170</v>
      </c>
      <c r="F21" s="70" t="s">
        <v>171</v>
      </c>
      <c r="G21" s="59" t="str">
        <f t="shared" si="0"/>
        <v>5. Supplier Management</v>
      </c>
      <c r="H21" s="59" t="s">
        <v>172</v>
      </c>
      <c r="I21" s="65">
        <v>1</v>
      </c>
    </row>
    <row r="22" spans="1:9" s="59" customFormat="1" ht="156" x14ac:dyDescent="0.2">
      <c r="A22" s="319"/>
      <c r="B22" s="60" t="s">
        <v>173</v>
      </c>
      <c r="C22" s="61" t="s">
        <v>174</v>
      </c>
      <c r="D22" s="62" t="s">
        <v>175</v>
      </c>
      <c r="E22" s="63" t="s">
        <v>176</v>
      </c>
      <c r="F22" s="64" t="s">
        <v>177</v>
      </c>
      <c r="G22" s="59" t="str">
        <f t="shared" si="0"/>
        <v>5. Supplier Management</v>
      </c>
      <c r="H22" s="59" t="s">
        <v>178</v>
      </c>
      <c r="I22" s="65">
        <v>0.55555555555555558</v>
      </c>
    </row>
    <row r="23" spans="1:9" s="59" customFormat="1" ht="195" x14ac:dyDescent="0.2">
      <c r="A23" s="319"/>
      <c r="B23" s="66" t="s">
        <v>179</v>
      </c>
      <c r="C23" s="67" t="s">
        <v>180</v>
      </c>
      <c r="D23" s="68" t="s">
        <v>181</v>
      </c>
      <c r="E23" s="69" t="s">
        <v>182</v>
      </c>
      <c r="F23" s="70" t="s">
        <v>183</v>
      </c>
      <c r="G23" s="59" t="str">
        <f t="shared" si="0"/>
        <v>5. Supplier Management</v>
      </c>
      <c r="H23" s="59" t="s">
        <v>184</v>
      </c>
      <c r="I23" s="65">
        <v>0.49382716049382713</v>
      </c>
    </row>
    <row r="24" spans="1:9" s="59" customFormat="1" ht="78" x14ac:dyDescent="0.2">
      <c r="A24" s="319"/>
      <c r="B24" s="60" t="s">
        <v>185</v>
      </c>
      <c r="C24" s="61" t="s">
        <v>186</v>
      </c>
      <c r="D24" s="62" t="s">
        <v>187</v>
      </c>
      <c r="E24" s="63" t="s">
        <v>188</v>
      </c>
      <c r="F24" s="64" t="s">
        <v>189</v>
      </c>
      <c r="G24" s="59" t="str">
        <f t="shared" si="0"/>
        <v>5. Supplier Management</v>
      </c>
      <c r="H24" s="59" t="s">
        <v>190</v>
      </c>
      <c r="I24" s="65">
        <v>0.49382716049382713</v>
      </c>
    </row>
    <row r="25" spans="1:9" s="59" customFormat="1" ht="117" x14ac:dyDescent="0.2">
      <c r="A25" s="319" t="s">
        <v>32</v>
      </c>
      <c r="B25" s="66" t="s">
        <v>55</v>
      </c>
      <c r="C25" s="67" t="s">
        <v>191</v>
      </c>
      <c r="D25" s="68" t="s">
        <v>192</v>
      </c>
      <c r="E25" s="69" t="s">
        <v>193</v>
      </c>
      <c r="F25" s="70" t="s">
        <v>194</v>
      </c>
      <c r="G25" s="59" t="str">
        <f>IF(A25="",#REF!,A25)</f>
        <v>6. Risk Management and Contingency Planning</v>
      </c>
      <c r="H25" s="59" t="s">
        <v>195</v>
      </c>
      <c r="I25" s="65">
        <v>0.85185185185185186</v>
      </c>
    </row>
    <row r="26" spans="1:9" s="59" customFormat="1" ht="156" x14ac:dyDescent="0.2">
      <c r="A26" s="319"/>
      <c r="B26" s="60" t="s">
        <v>56</v>
      </c>
      <c r="C26" s="61" t="s">
        <v>196</v>
      </c>
      <c r="D26" s="62" t="s">
        <v>197</v>
      </c>
      <c r="E26" s="63" t="s">
        <v>198</v>
      </c>
      <c r="F26" s="64" t="s">
        <v>199</v>
      </c>
      <c r="G26" s="59" t="str">
        <f t="shared" si="0"/>
        <v>6. Risk Management and Contingency Planning</v>
      </c>
      <c r="H26" s="59" t="s">
        <v>200</v>
      </c>
      <c r="I26" s="65">
        <v>0.97530864197530864</v>
      </c>
    </row>
    <row r="27" spans="1:9" s="59" customFormat="1" ht="175.5" x14ac:dyDescent="0.2">
      <c r="A27" s="319"/>
      <c r="B27" s="66" t="s">
        <v>57</v>
      </c>
      <c r="C27" s="67" t="s">
        <v>201</v>
      </c>
      <c r="D27" s="68" t="s">
        <v>202</v>
      </c>
      <c r="E27" s="69" t="s">
        <v>203</v>
      </c>
      <c r="F27" s="70" t="s">
        <v>204</v>
      </c>
      <c r="G27" s="59" t="str">
        <f t="shared" si="0"/>
        <v>6. Risk Management and Contingency Planning</v>
      </c>
      <c r="H27" s="59" t="s">
        <v>205</v>
      </c>
      <c r="I27" s="65">
        <v>0.61728395061728392</v>
      </c>
    </row>
    <row r="28" spans="1:9" s="59" customFormat="1" ht="117" x14ac:dyDescent="0.2">
      <c r="A28" s="319"/>
      <c r="B28" s="60" t="s">
        <v>58</v>
      </c>
      <c r="C28" s="61" t="s">
        <v>206</v>
      </c>
      <c r="D28" s="62" t="s">
        <v>207</v>
      </c>
      <c r="E28" s="63" t="s">
        <v>208</v>
      </c>
      <c r="F28" s="64" t="s">
        <v>209</v>
      </c>
      <c r="G28" s="59" t="str">
        <f t="shared" si="0"/>
        <v>6. Risk Management and Contingency Planning</v>
      </c>
      <c r="H28" s="59" t="s">
        <v>210</v>
      </c>
      <c r="I28" s="65">
        <v>0.38271604938271603</v>
      </c>
    </row>
    <row r="29" spans="1:9" s="59" customFormat="1" ht="175.5" x14ac:dyDescent="0.2">
      <c r="A29" s="319"/>
      <c r="B29" s="66" t="s">
        <v>59</v>
      </c>
      <c r="C29" s="67" t="s">
        <v>211</v>
      </c>
      <c r="D29" s="68" t="s">
        <v>212</v>
      </c>
      <c r="E29" s="69" t="s">
        <v>213</v>
      </c>
      <c r="F29" s="70" t="s">
        <v>214</v>
      </c>
      <c r="G29" s="59" t="str">
        <f t="shared" si="0"/>
        <v>6. Risk Management and Contingency Planning</v>
      </c>
      <c r="H29" s="59" t="s">
        <v>215</v>
      </c>
      <c r="I29" s="65">
        <v>0.67901234567901236</v>
      </c>
    </row>
    <row r="30" spans="1:9" s="59" customFormat="1" ht="175.5" x14ac:dyDescent="0.2">
      <c r="A30" s="319"/>
      <c r="B30" s="60" t="s">
        <v>60</v>
      </c>
      <c r="C30" s="61" t="s">
        <v>216</v>
      </c>
      <c r="D30" s="62" t="s">
        <v>217</v>
      </c>
      <c r="E30" s="63" t="s">
        <v>218</v>
      </c>
      <c r="F30" s="64" t="s">
        <v>219</v>
      </c>
      <c r="G30" s="59" t="str">
        <f t="shared" si="0"/>
        <v>6. Risk Management and Contingency Planning</v>
      </c>
      <c r="H30" s="59" t="s">
        <v>220</v>
      </c>
      <c r="I30" s="65">
        <v>0.50617283950617287</v>
      </c>
    </row>
    <row r="31" spans="1:9" s="59" customFormat="1" ht="175.5" x14ac:dyDescent="0.2">
      <c r="A31" s="319" t="s">
        <v>33</v>
      </c>
      <c r="B31" s="66" t="s">
        <v>61</v>
      </c>
      <c r="C31" s="67" t="s">
        <v>221</v>
      </c>
      <c r="D31" s="68" t="s">
        <v>222</v>
      </c>
      <c r="E31" s="69" t="s">
        <v>223</v>
      </c>
      <c r="F31" s="70" t="s">
        <v>224</v>
      </c>
      <c r="G31" s="59" t="str">
        <f>IF(A31="",#REF!,A31)</f>
        <v>7. Operational Health</v>
      </c>
      <c r="H31" s="59" t="s">
        <v>225</v>
      </c>
      <c r="I31" s="65">
        <v>0.90123456790123457</v>
      </c>
    </row>
    <row r="32" spans="1:9" s="59" customFormat="1" ht="156" x14ac:dyDescent="0.2">
      <c r="A32" s="319"/>
      <c r="B32" s="60" t="s">
        <v>62</v>
      </c>
      <c r="C32" s="61" t="s">
        <v>226</v>
      </c>
      <c r="D32" s="62" t="s">
        <v>227</v>
      </c>
      <c r="E32" s="63" t="s">
        <v>228</v>
      </c>
      <c r="F32" s="64" t="s">
        <v>229</v>
      </c>
      <c r="G32" s="59" t="str">
        <f t="shared" si="0"/>
        <v>7. Operational Health</v>
      </c>
      <c r="H32" s="59" t="s">
        <v>230</v>
      </c>
      <c r="I32" s="65">
        <v>0.44444444444444442</v>
      </c>
    </row>
    <row r="33" spans="1:9" s="59" customFormat="1" ht="175.5" x14ac:dyDescent="0.2">
      <c r="A33" s="319"/>
      <c r="B33" s="66" t="s">
        <v>231</v>
      </c>
      <c r="C33" s="67" t="s">
        <v>232</v>
      </c>
      <c r="D33" s="68" t="s">
        <v>233</v>
      </c>
      <c r="E33" s="69" t="s">
        <v>234</v>
      </c>
      <c r="F33" s="70" t="s">
        <v>235</v>
      </c>
      <c r="G33" s="59" t="e">
        <f>IF(A33="",#REF!,A33)</f>
        <v>#REF!</v>
      </c>
      <c r="H33" s="59" t="s">
        <v>236</v>
      </c>
      <c r="I33" s="65">
        <v>0.1111111111111111</v>
      </c>
    </row>
  </sheetData>
  <sheetProtection autoFilter="0" pivotTables="0"/>
  <mergeCells count="9">
    <mergeCell ref="A1:F1"/>
    <mergeCell ref="A25:A30"/>
    <mergeCell ref="A31:A33"/>
    <mergeCell ref="A4:A7"/>
    <mergeCell ref="A8:A13"/>
    <mergeCell ref="A14:A16"/>
    <mergeCell ref="A17:A20"/>
    <mergeCell ref="A21:A24"/>
    <mergeCell ref="A2:M2"/>
  </mergeCells>
  <pageMargins left="0.25" right="0.25" top="0.75" bottom="0.75" header="0.3" footer="0.3"/>
  <pageSetup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52CEF-589F-4D37-BC88-C7680D35D37A}">
  <sheetPr>
    <tabColor theme="3" tint="-0.249977111117893"/>
  </sheetPr>
  <dimension ref="A1:H2"/>
  <sheetViews>
    <sheetView showGridLines="0" zoomScaleNormal="100" workbookViewId="0"/>
  </sheetViews>
  <sheetFormatPr defaultColWidth="8.85546875" defaultRowHeight="14.25" x14ac:dyDescent="0.2"/>
  <cols>
    <col min="1" max="16384" width="8.85546875" style="258"/>
  </cols>
  <sheetData>
    <row r="1" spans="1:8" x14ac:dyDescent="0.2">
      <c r="A1" s="259" t="s">
        <v>237</v>
      </c>
      <c r="B1" s="260"/>
      <c r="C1" s="260"/>
      <c r="D1" s="260"/>
      <c r="E1" s="260"/>
      <c r="F1" s="260"/>
      <c r="G1" s="260"/>
      <c r="H1" s="260"/>
    </row>
    <row r="2" spans="1:8" x14ac:dyDescent="0.2">
      <c r="A2" s="260"/>
      <c r="B2" s="260"/>
      <c r="C2" s="260"/>
      <c r="D2" s="260"/>
      <c r="E2" s="260"/>
      <c r="F2" s="260"/>
      <c r="G2" s="260"/>
      <c r="H2" s="260"/>
    </row>
  </sheetData>
  <sheetProtection algorithmName="SHA-1" hashValue="ULiIjRoLF5nH2gB9YehyWIPpgRk=" saltValue="gvW/VdooI8p6NC4tviqobg==" spinCount="100000" sheet="1" scenarios="1" autoFilter="0" pivotTables="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6927-F509-4BDF-8032-705B5CD21645}">
  <sheetPr>
    <tabColor theme="3" tint="0.39997558519241921"/>
  </sheetPr>
  <dimension ref="A1:AQ65"/>
  <sheetViews>
    <sheetView showGridLines="0" zoomScale="60" zoomScaleNormal="60" workbookViewId="0">
      <pane xSplit="7" ySplit="4" topLeftCell="H5" activePane="bottomRight" state="frozen"/>
      <selection pane="topRight" activeCell="H1" sqref="H1"/>
      <selection pane="bottomLeft" activeCell="A5" sqref="A5"/>
      <selection pane="bottomRight" activeCell="H5" sqref="H5"/>
    </sheetView>
  </sheetViews>
  <sheetFormatPr defaultColWidth="8.85546875" defaultRowHeight="15" customHeight="1" outlineLevelCol="1" x14ac:dyDescent="0.2"/>
  <cols>
    <col min="1" max="1" width="27.28515625" style="87" customWidth="1"/>
    <col min="2" max="2" width="31.28515625" style="185" customWidth="1"/>
    <col min="3" max="3" width="15.42578125" style="57" customWidth="1"/>
    <col min="4" max="4" width="24.42578125" style="55" customWidth="1"/>
    <col min="5" max="5" width="38.7109375" style="54" customWidth="1"/>
    <col min="6" max="6" width="22.42578125" style="89" hidden="1" customWidth="1" outlineLevel="1"/>
    <col min="7" max="7" width="25" style="89" hidden="1" customWidth="1" outlineLevel="1"/>
    <col min="8" max="8" width="20" style="59" customWidth="1" collapsed="1"/>
    <col min="9" max="10" width="24.85546875" style="59" customWidth="1"/>
    <col min="11" max="12" width="24.85546875" style="59" hidden="1" customWidth="1" outlineLevel="1"/>
    <col min="13" max="13" width="20" style="59" hidden="1" customWidth="1" outlineLevel="1"/>
    <col min="14" max="14" width="39.42578125" style="90" customWidth="1" collapsed="1"/>
    <col min="15" max="15" width="20" style="59" customWidth="1" collapsed="1"/>
    <col min="16" max="17" width="24.85546875" style="59" customWidth="1"/>
    <col min="18" max="18" width="39.42578125" style="90" customWidth="1" collapsed="1"/>
    <col min="19" max="19" width="20" style="59" customWidth="1" collapsed="1"/>
    <col min="20" max="21" width="24.85546875" style="59" customWidth="1"/>
    <col min="22" max="22" width="39.42578125" style="90" customWidth="1" collapsed="1"/>
    <col min="23" max="23" width="20" style="59" customWidth="1" collapsed="1"/>
    <col min="24" max="25" width="24.85546875" style="59" customWidth="1"/>
    <col min="26" max="26" width="39.42578125" style="90" customWidth="1" collapsed="1"/>
    <col min="27" max="27" width="20" style="59" customWidth="1" collapsed="1"/>
    <col min="28" max="29" width="24.85546875" style="59" customWidth="1"/>
    <col min="30" max="30" width="39.42578125" style="90" customWidth="1" collapsed="1"/>
    <col min="31" max="31" width="23.42578125" style="59" hidden="1" customWidth="1"/>
    <col min="32" max="32" width="24.7109375" style="59" hidden="1" customWidth="1"/>
    <col min="33" max="33" width="24" style="59" hidden="1" customWidth="1"/>
    <col min="34" max="37" width="24" style="59" hidden="1" customWidth="1" outlineLevel="1"/>
    <col min="38" max="38" width="24.42578125" style="59" hidden="1" customWidth="1" collapsed="1"/>
    <col min="39" max="39" width="20" style="91" hidden="1" customWidth="1" outlineLevel="1"/>
    <col min="40" max="40" width="20.7109375" style="91" hidden="1" customWidth="1" outlineLevel="1"/>
    <col min="41" max="41" width="8.85546875" style="59" collapsed="1"/>
    <col min="42" max="16384" width="8.85546875" style="59"/>
  </cols>
  <sheetData>
    <row r="1" spans="1:43" s="74" customFormat="1" ht="71.099999999999994" customHeight="1" thickBot="1" x14ac:dyDescent="0.3">
      <c r="A1" s="251"/>
      <c r="B1" s="253"/>
      <c r="C1" s="301" t="s">
        <v>238</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252"/>
      <c r="AF1" s="252"/>
      <c r="AG1" s="252"/>
      <c r="AH1" s="252"/>
      <c r="AI1" s="252"/>
      <c r="AJ1" s="252"/>
      <c r="AK1" s="252"/>
      <c r="AL1" s="252"/>
      <c r="AM1" s="161"/>
      <c r="AN1" s="161"/>
      <c r="AO1" s="161"/>
      <c r="AP1" s="161"/>
      <c r="AQ1" s="161"/>
    </row>
    <row r="2" spans="1:43" s="74" customFormat="1" ht="20.25" customHeight="1" x14ac:dyDescent="0.25">
      <c r="A2" s="269" t="s">
        <v>1</v>
      </c>
      <c r="B2" s="182"/>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325" t="s">
        <v>239</v>
      </c>
      <c r="AI2" s="325"/>
      <c r="AJ2" s="325"/>
      <c r="AK2" s="325"/>
      <c r="AL2" s="165"/>
      <c r="AM2" s="327" t="s">
        <v>240</v>
      </c>
      <c r="AN2" s="328"/>
      <c r="AO2" s="149"/>
      <c r="AP2" s="149" t="s">
        <v>241</v>
      </c>
      <c r="AQ2" s="149">
        <v>1</v>
      </c>
    </row>
    <row r="3" spans="1:43" s="138" customFormat="1" ht="44.45" customHeight="1" thickBot="1" x14ac:dyDescent="0.25">
      <c r="A3" s="149"/>
      <c r="B3" s="183"/>
      <c r="C3" s="149"/>
      <c r="D3" s="149"/>
      <c r="E3" s="149"/>
      <c r="F3" s="149"/>
      <c r="G3" s="149"/>
      <c r="H3" s="332" t="s">
        <v>242</v>
      </c>
      <c r="I3" s="333"/>
      <c r="J3" s="333"/>
      <c r="K3" s="333"/>
      <c r="L3" s="333"/>
      <c r="M3" s="333"/>
      <c r="N3" s="334"/>
      <c r="O3" s="332" t="s">
        <v>243</v>
      </c>
      <c r="P3" s="333"/>
      <c r="Q3" s="333"/>
      <c r="R3" s="334"/>
      <c r="S3" s="332" t="s">
        <v>244</v>
      </c>
      <c r="T3" s="333"/>
      <c r="U3" s="333"/>
      <c r="V3" s="334"/>
      <c r="W3" s="332" t="s">
        <v>245</v>
      </c>
      <c r="X3" s="333"/>
      <c r="Y3" s="333"/>
      <c r="Z3" s="334"/>
      <c r="AA3" s="332" t="s">
        <v>246</v>
      </c>
      <c r="AB3" s="333"/>
      <c r="AC3" s="333"/>
      <c r="AD3" s="334"/>
      <c r="AE3" s="149"/>
      <c r="AF3" s="149"/>
      <c r="AG3" s="149"/>
      <c r="AH3" s="326"/>
      <c r="AI3" s="326"/>
      <c r="AJ3" s="326"/>
      <c r="AK3" s="326"/>
      <c r="AL3" s="149"/>
      <c r="AM3" s="329"/>
      <c r="AN3" s="330"/>
      <c r="AP3" s="138" t="s">
        <v>247</v>
      </c>
      <c r="AQ3" s="138">
        <v>2</v>
      </c>
    </row>
    <row r="4" spans="1:43" s="96" customFormat="1" ht="117.75" thickBot="1" x14ac:dyDescent="0.3">
      <c r="A4" s="170" t="s">
        <v>77</v>
      </c>
      <c r="B4" s="170" t="s">
        <v>78</v>
      </c>
      <c r="C4" s="170" t="s">
        <v>248</v>
      </c>
      <c r="D4" s="170" t="s">
        <v>249</v>
      </c>
      <c r="E4" s="170" t="s">
        <v>250</v>
      </c>
      <c r="F4" s="171" t="s">
        <v>251</v>
      </c>
      <c r="G4" s="171" t="s">
        <v>252</v>
      </c>
      <c r="H4" s="172" t="s">
        <v>253</v>
      </c>
      <c r="I4" s="172" t="s">
        <v>254</v>
      </c>
      <c r="J4" s="172" t="s">
        <v>255</v>
      </c>
      <c r="K4" s="173" t="s">
        <v>256</v>
      </c>
      <c r="L4" s="173" t="s">
        <v>257</v>
      </c>
      <c r="M4" s="170" t="s">
        <v>258</v>
      </c>
      <c r="N4" s="172" t="s">
        <v>259</v>
      </c>
      <c r="O4" s="172" t="s">
        <v>253</v>
      </c>
      <c r="P4" s="172" t="s">
        <v>254</v>
      </c>
      <c r="Q4" s="172" t="s">
        <v>255</v>
      </c>
      <c r="R4" s="172" t="s">
        <v>259</v>
      </c>
      <c r="S4" s="172" t="s">
        <v>253</v>
      </c>
      <c r="T4" s="172" t="s">
        <v>254</v>
      </c>
      <c r="U4" s="172" t="s">
        <v>255</v>
      </c>
      <c r="V4" s="172" t="s">
        <v>259</v>
      </c>
      <c r="W4" s="172" t="s">
        <v>253</v>
      </c>
      <c r="X4" s="172" t="s">
        <v>254</v>
      </c>
      <c r="Y4" s="172" t="s">
        <v>255</v>
      </c>
      <c r="Z4" s="172" t="s">
        <v>259</v>
      </c>
      <c r="AA4" s="172" t="s">
        <v>253</v>
      </c>
      <c r="AB4" s="172" t="s">
        <v>254</v>
      </c>
      <c r="AC4" s="172" t="s">
        <v>255</v>
      </c>
      <c r="AD4" s="172" t="s">
        <v>259</v>
      </c>
      <c r="AE4" s="173" t="s">
        <v>260</v>
      </c>
      <c r="AF4" s="173" t="s">
        <v>261</v>
      </c>
      <c r="AG4" s="170" t="s">
        <v>4</v>
      </c>
      <c r="AH4" s="254" t="s">
        <v>262</v>
      </c>
      <c r="AI4" s="254" t="s">
        <v>263</v>
      </c>
      <c r="AJ4" s="254" t="s">
        <v>264</v>
      </c>
      <c r="AK4" s="254" t="s">
        <v>265</v>
      </c>
      <c r="AL4" s="173" t="s">
        <v>261</v>
      </c>
      <c r="AM4" s="94" t="s">
        <v>77</v>
      </c>
      <c r="AN4" s="95" t="s">
        <v>78</v>
      </c>
      <c r="AQ4" s="96">
        <v>3</v>
      </c>
    </row>
    <row r="5" spans="1:43" ht="90" x14ac:dyDescent="0.25">
      <c r="A5" s="331" t="str">
        <f>IF(AM4&lt;&gt;AM5,AM5,"")</f>
        <v>Demand Planning</v>
      </c>
      <c r="B5" s="320" t="str">
        <f>IF(AN4&lt;&gt;AN5,AN5,"")</f>
        <v>Demand Variability Management</v>
      </c>
      <c r="C5" s="175">
        <v>1</v>
      </c>
      <c r="D5" s="280" t="s">
        <v>266</v>
      </c>
      <c r="E5" s="293" t="s">
        <v>267</v>
      </c>
      <c r="F5" s="129" t="s">
        <v>268</v>
      </c>
      <c r="G5" s="176">
        <f>INDEX('B. Maturity Model Grading'!$I$4:$I$33,MATCH(AN5,'B. Maturity Model Grading'!$H$4:$H$33,0))</f>
        <v>0.87654320987654322</v>
      </c>
      <c r="H5" s="177"/>
      <c r="I5" s="177"/>
      <c r="J5" s="177"/>
      <c r="K5" s="178"/>
      <c r="L5" s="178"/>
      <c r="M5" s="179" cm="1">
        <f t="array" ref="M5">_xlfn.SWITCH(F5,"High",1,"Medium",0.5,"Low",0.25,0)*_xlfn.IFS(G5&lt;=0.4,0.4,G5&lt;=0.6,0.6,G5&lt;=0.8,0.8,G5&lt;=1,1)</f>
        <v>1</v>
      </c>
      <c r="N5" s="270"/>
      <c r="O5" s="177"/>
      <c r="P5" s="177"/>
      <c r="Q5" s="177"/>
      <c r="R5" s="270"/>
      <c r="S5" s="177"/>
      <c r="T5" s="177"/>
      <c r="U5" s="177"/>
      <c r="V5" s="270"/>
      <c r="W5" s="177"/>
      <c r="X5" s="177"/>
      <c r="Y5" s="177"/>
      <c r="Z5" s="270"/>
      <c r="AA5" s="177"/>
      <c r="AB5" s="177"/>
      <c r="AC5" s="177"/>
      <c r="AD5" s="270"/>
      <c r="AE5" s="178"/>
      <c r="AF5" s="178"/>
      <c r="AG5" s="211">
        <f t="shared" ref="AG5:AG36" si="0">IFERROR(M5*AE5,"N/A")</f>
        <v>0</v>
      </c>
      <c r="AH5" s="256"/>
      <c r="AI5" s="256"/>
      <c r="AJ5" s="256"/>
      <c r="AK5" s="256"/>
      <c r="AL5" s="178"/>
      <c r="AM5" s="92" t="s">
        <v>269</v>
      </c>
      <c r="AN5" s="93" t="s">
        <v>86</v>
      </c>
    </row>
    <row r="6" spans="1:43" ht="108" x14ac:dyDescent="0.25">
      <c r="A6" s="331"/>
      <c r="B6" s="320"/>
      <c r="C6" s="175">
        <v>2</v>
      </c>
      <c r="D6" s="280" t="s">
        <v>270</v>
      </c>
      <c r="E6" s="293" t="s">
        <v>271</v>
      </c>
      <c r="F6" s="129" t="s">
        <v>268</v>
      </c>
      <c r="G6" s="176">
        <f>INDEX('B. Maturity Model Grading'!$I$4:$I$33,MATCH(AN6,'B. Maturity Model Grading'!$H$4:$H$33,0))</f>
        <v>0.87654320987654322</v>
      </c>
      <c r="H6" s="177"/>
      <c r="I6" s="177"/>
      <c r="J6" s="177"/>
      <c r="K6" s="178"/>
      <c r="L6" s="178"/>
      <c r="M6" s="179" cm="1">
        <f t="array" ref="M6">_xlfn.SWITCH(F6,"High",1,"Medium",0.5,"Low",0.25,0)*_xlfn.IFS(G6&lt;=0.4,0.4,G6&lt;=0.6,0.6,G6&lt;=0.8,0.8,G6&lt;=1,1)</f>
        <v>1</v>
      </c>
      <c r="N6" s="270"/>
      <c r="O6" s="177"/>
      <c r="P6" s="177"/>
      <c r="Q6" s="177"/>
      <c r="R6" s="270"/>
      <c r="S6" s="177"/>
      <c r="T6" s="177"/>
      <c r="U6" s="177"/>
      <c r="V6" s="270"/>
      <c r="W6" s="177"/>
      <c r="X6" s="177"/>
      <c r="Y6" s="177"/>
      <c r="Z6" s="270"/>
      <c r="AA6" s="177"/>
      <c r="AB6" s="177"/>
      <c r="AC6" s="177"/>
      <c r="AD6" s="270"/>
      <c r="AE6" s="281"/>
      <c r="AF6" s="178"/>
      <c r="AG6" s="211">
        <f t="shared" si="0"/>
        <v>0</v>
      </c>
      <c r="AH6" s="256"/>
      <c r="AI6" s="256"/>
      <c r="AJ6" s="256"/>
      <c r="AK6" s="256"/>
      <c r="AL6" s="178"/>
      <c r="AM6" s="92" t="s">
        <v>269</v>
      </c>
      <c r="AN6" s="93" t="s">
        <v>86</v>
      </c>
    </row>
    <row r="7" spans="1:43" ht="90" x14ac:dyDescent="0.25">
      <c r="A7" s="331"/>
      <c r="B7" s="320" t="str">
        <f>IF(AN6&lt;&gt;AN7,AN7,"")</f>
        <v>Demand Agility</v>
      </c>
      <c r="C7" s="175">
        <v>3</v>
      </c>
      <c r="D7" s="280" t="s">
        <v>272</v>
      </c>
      <c r="E7" s="293" t="s">
        <v>273</v>
      </c>
      <c r="F7" s="129" t="s">
        <v>268</v>
      </c>
      <c r="G7" s="176">
        <f>INDEX('B. Maturity Model Grading'!$I$4:$I$33,MATCH(AN7,'B. Maturity Model Grading'!$H$4:$H$33,0))</f>
        <v>0.62962962962962965</v>
      </c>
      <c r="H7" s="177"/>
      <c r="I7" s="177"/>
      <c r="J7" s="177"/>
      <c r="K7" s="178"/>
      <c r="L7" s="178"/>
      <c r="M7" s="179" cm="1">
        <f t="array" ref="M7">_xlfn.SWITCH(F7,"High",1,"Medium",0.5,"Low",0.25,0)*_xlfn.IFS(G7&lt;=0.4,0.4,G7&lt;=0.6,0.6,G7&lt;=0.8,0.8,G7&lt;=1,1)</f>
        <v>0.8</v>
      </c>
      <c r="N7" s="180"/>
      <c r="O7" s="177"/>
      <c r="P7" s="177"/>
      <c r="Q7" s="177"/>
      <c r="R7" s="180"/>
      <c r="S7" s="177"/>
      <c r="T7" s="177"/>
      <c r="U7" s="177"/>
      <c r="V7" s="180"/>
      <c r="W7" s="177"/>
      <c r="X7" s="177"/>
      <c r="Y7" s="177"/>
      <c r="Z7" s="180"/>
      <c r="AA7" s="177"/>
      <c r="AB7" s="177"/>
      <c r="AC7" s="177"/>
      <c r="AD7" s="180"/>
      <c r="AE7" s="281"/>
      <c r="AF7" s="178"/>
      <c r="AG7" s="211">
        <f t="shared" si="0"/>
        <v>0</v>
      </c>
      <c r="AH7" s="256"/>
      <c r="AI7" s="256"/>
      <c r="AJ7" s="256"/>
      <c r="AK7" s="256"/>
      <c r="AL7" s="178"/>
      <c r="AM7" s="92" t="s">
        <v>269</v>
      </c>
      <c r="AN7" s="93" t="s">
        <v>96</v>
      </c>
    </row>
    <row r="8" spans="1:43" ht="90" x14ac:dyDescent="0.25">
      <c r="A8" s="331"/>
      <c r="B8" s="320"/>
      <c r="C8" s="175">
        <v>4</v>
      </c>
      <c r="D8" s="280" t="s">
        <v>274</v>
      </c>
      <c r="E8" s="293" t="s">
        <v>275</v>
      </c>
      <c r="F8" s="129" t="s">
        <v>276</v>
      </c>
      <c r="G8" s="176">
        <f>INDEX('B. Maturity Model Grading'!$I$4:$I$33,MATCH(AN8,'B. Maturity Model Grading'!$H$4:$H$33,0))</f>
        <v>0.62962962962962965</v>
      </c>
      <c r="H8" s="177"/>
      <c r="I8" s="177"/>
      <c r="J8" s="177"/>
      <c r="K8" s="178"/>
      <c r="L8" s="178"/>
      <c r="M8" s="179" cm="1">
        <f t="array" ref="M8">_xlfn.SWITCH(F8,"High",1,"Medium",0.5,"Low",0.25,0)*_xlfn.IFS(G8&lt;=0.4,0.4,G8&lt;=0.6,0.6,G8&lt;=0.8,0.8,G8&lt;=1,1)</f>
        <v>0.4</v>
      </c>
      <c r="N8" s="271"/>
      <c r="O8" s="177"/>
      <c r="P8" s="177"/>
      <c r="Q8" s="177"/>
      <c r="R8" s="271"/>
      <c r="S8" s="177"/>
      <c r="T8" s="177"/>
      <c r="U8" s="177"/>
      <c r="V8" s="271"/>
      <c r="W8" s="177"/>
      <c r="X8" s="177"/>
      <c r="Y8" s="177"/>
      <c r="Z8" s="271"/>
      <c r="AA8" s="177"/>
      <c r="AB8" s="177"/>
      <c r="AC8" s="177"/>
      <c r="AD8" s="271"/>
      <c r="AE8" s="281"/>
      <c r="AF8" s="178"/>
      <c r="AG8" s="211">
        <f t="shared" si="0"/>
        <v>0</v>
      </c>
      <c r="AH8" s="256"/>
      <c r="AI8" s="256"/>
      <c r="AJ8" s="256"/>
      <c r="AK8" s="256"/>
      <c r="AL8" s="178"/>
      <c r="AM8" s="92" t="s">
        <v>269</v>
      </c>
      <c r="AN8" s="93" t="s">
        <v>96</v>
      </c>
    </row>
    <row r="9" spans="1:43" ht="72" x14ac:dyDescent="0.25">
      <c r="A9" s="331"/>
      <c r="B9" s="320"/>
      <c r="C9" s="175">
        <v>5</v>
      </c>
      <c r="D9" s="280" t="s">
        <v>277</v>
      </c>
      <c r="E9" s="293" t="s">
        <v>278</v>
      </c>
      <c r="F9" s="129" t="s">
        <v>276</v>
      </c>
      <c r="G9" s="176">
        <f>INDEX('B. Maturity Model Grading'!$I$4:$I$33,MATCH(AN9,'B. Maturity Model Grading'!$H$4:$H$33,0))</f>
        <v>0.62962962962962965</v>
      </c>
      <c r="H9" s="177"/>
      <c r="I9" s="177"/>
      <c r="J9" s="177"/>
      <c r="K9" s="178"/>
      <c r="L9" s="178"/>
      <c r="M9" s="179" cm="1">
        <f t="array" ref="M9">_xlfn.SWITCH(F9,"High",1,"Medium",0.5,"Low",0.25,0)*_xlfn.IFS(G9&lt;=0.4,0.4,G9&lt;=0.6,0.6,G9&lt;=0.8,0.8,G9&lt;=1,1)</f>
        <v>0.4</v>
      </c>
      <c r="N9" s="271"/>
      <c r="O9" s="177"/>
      <c r="P9" s="177"/>
      <c r="Q9" s="177"/>
      <c r="R9" s="271"/>
      <c r="S9" s="177"/>
      <c r="T9" s="177"/>
      <c r="U9" s="177"/>
      <c r="V9" s="271"/>
      <c r="W9" s="177"/>
      <c r="X9" s="177"/>
      <c r="Y9" s="177"/>
      <c r="Z9" s="271"/>
      <c r="AA9" s="177"/>
      <c r="AB9" s="177"/>
      <c r="AC9" s="177"/>
      <c r="AD9" s="271"/>
      <c r="AE9" s="281"/>
      <c r="AF9" s="178"/>
      <c r="AG9" s="211">
        <f t="shared" si="0"/>
        <v>0</v>
      </c>
      <c r="AH9" s="256"/>
      <c r="AI9" s="256"/>
      <c r="AJ9" s="256"/>
      <c r="AK9" s="256"/>
      <c r="AL9" s="178"/>
      <c r="AM9" s="92" t="s">
        <v>269</v>
      </c>
      <c r="AN9" s="93" t="s">
        <v>96</v>
      </c>
    </row>
    <row r="10" spans="1:43" ht="54" x14ac:dyDescent="0.25">
      <c r="A10" s="331"/>
      <c r="B10" s="184" t="str">
        <f t="shared" ref="B10:B55" si="1">IF(AN9&lt;&gt;AN10,AN10,"")</f>
        <v>Channel Strength</v>
      </c>
      <c r="C10" s="175">
        <v>6</v>
      </c>
      <c r="D10" s="280" t="s">
        <v>279</v>
      </c>
      <c r="E10" s="293" t="s">
        <v>280</v>
      </c>
      <c r="F10" s="129" t="s">
        <v>276</v>
      </c>
      <c r="G10" s="176">
        <f>INDEX('B. Maturity Model Grading'!$I$4:$I$33,MATCH(AN10,'B. Maturity Model Grading'!$H$4:$H$33,0))</f>
        <v>0.38271604938271603</v>
      </c>
      <c r="H10" s="177"/>
      <c r="I10" s="177"/>
      <c r="J10" s="177"/>
      <c r="K10" s="178"/>
      <c r="L10" s="178"/>
      <c r="M10" s="179" cm="1">
        <f t="array" ref="M10">_xlfn.SWITCH(F10,"High",1,"Medium",0.5,"Low",0.25,0)*_xlfn.IFS(G10&lt;=0.4,0.4,G10&lt;=0.6,0.6,G10&lt;=0.8,0.8,G10&lt;=1,1)</f>
        <v>0.2</v>
      </c>
      <c r="N10" s="271"/>
      <c r="O10" s="177"/>
      <c r="P10" s="177"/>
      <c r="Q10" s="177"/>
      <c r="R10" s="271"/>
      <c r="S10" s="177"/>
      <c r="T10" s="177"/>
      <c r="U10" s="177"/>
      <c r="V10" s="271"/>
      <c r="W10" s="177"/>
      <c r="X10" s="177"/>
      <c r="Y10" s="177"/>
      <c r="Z10" s="271"/>
      <c r="AA10" s="177"/>
      <c r="AB10" s="177"/>
      <c r="AC10" s="177"/>
      <c r="AD10" s="271"/>
      <c r="AE10" s="281"/>
      <c r="AF10" s="178"/>
      <c r="AG10" s="211">
        <f t="shared" si="0"/>
        <v>0</v>
      </c>
      <c r="AH10" s="256"/>
      <c r="AI10" s="256"/>
      <c r="AJ10" s="256"/>
      <c r="AK10" s="256"/>
      <c r="AL10" s="178"/>
      <c r="AM10" s="92" t="s">
        <v>269</v>
      </c>
      <c r="AN10" s="93" t="s">
        <v>101</v>
      </c>
    </row>
    <row r="11" spans="1:43" ht="108" x14ac:dyDescent="0.25">
      <c r="A11" s="321" t="str">
        <f>IF(AM10&lt;&gt;AM11,AM11,"")</f>
        <v>Inventory Management</v>
      </c>
      <c r="B11" s="320" t="str">
        <f>IF(AN10&lt;&gt;AN11,AN11,"")</f>
        <v>Target Inventory Levels and Safety Stock Management</v>
      </c>
      <c r="C11" s="175">
        <v>7</v>
      </c>
      <c r="D11" s="280" t="s">
        <v>281</v>
      </c>
      <c r="E11" s="293" t="s">
        <v>282</v>
      </c>
      <c r="F11" s="175" t="s">
        <v>268</v>
      </c>
      <c r="G11" s="181">
        <f>INDEX('B. Maturity Model Grading'!$I$4:$I$33,MATCH(AN11,'B. Maturity Model Grading'!$H$4:$H$33,0))</f>
        <v>0.83950617283950613</v>
      </c>
      <c r="H11" s="177"/>
      <c r="I11" s="177"/>
      <c r="J11" s="177"/>
      <c r="K11" s="178"/>
      <c r="L11" s="178"/>
      <c r="M11" s="179" cm="1">
        <f t="array" ref="M11">_xlfn.SWITCH(F11,"High",1,"Medium",0.5,"Low",0.25,0)*_xlfn.IFS(G11&lt;=0.4,0.4,G11&lt;=0.6,0.6,G11&lt;=0.8,0.8,G11&lt;=1,1)</f>
        <v>1</v>
      </c>
      <c r="N11" s="180"/>
      <c r="O11" s="177"/>
      <c r="P11" s="177"/>
      <c r="Q11" s="177"/>
      <c r="R11" s="180"/>
      <c r="S11" s="177"/>
      <c r="T11" s="177"/>
      <c r="U11" s="177"/>
      <c r="V11" s="180"/>
      <c r="W11" s="177"/>
      <c r="X11" s="177"/>
      <c r="Y11" s="177"/>
      <c r="Z11" s="180"/>
      <c r="AA11" s="177"/>
      <c r="AB11" s="177"/>
      <c r="AC11" s="177"/>
      <c r="AD11" s="180"/>
      <c r="AE11" s="281"/>
      <c r="AF11" s="178"/>
      <c r="AG11" s="211">
        <f t="shared" si="0"/>
        <v>0</v>
      </c>
      <c r="AH11" s="256"/>
      <c r="AI11" s="256"/>
      <c r="AJ11" s="256"/>
      <c r="AK11" s="256"/>
      <c r="AL11" s="178"/>
      <c r="AM11" s="92" t="s">
        <v>283</v>
      </c>
      <c r="AN11" s="93" t="s">
        <v>106</v>
      </c>
    </row>
    <row r="12" spans="1:43" ht="90" x14ac:dyDescent="0.25">
      <c r="A12" s="322"/>
      <c r="B12" s="320"/>
      <c r="C12" s="175">
        <v>8</v>
      </c>
      <c r="D12" s="280" t="s">
        <v>284</v>
      </c>
      <c r="E12" s="293" t="s">
        <v>285</v>
      </c>
      <c r="F12" s="129" t="s">
        <v>268</v>
      </c>
      <c r="G12" s="176">
        <f>INDEX('B. Maturity Model Grading'!$I$4:$I$33,MATCH(AN12,'B. Maturity Model Grading'!$H$4:$H$33,0))</f>
        <v>0.83950617283950613</v>
      </c>
      <c r="H12" s="177"/>
      <c r="I12" s="177"/>
      <c r="J12" s="177"/>
      <c r="K12" s="178"/>
      <c r="L12" s="178"/>
      <c r="M12" s="179" cm="1">
        <f t="array" ref="M12">_xlfn.SWITCH(F12,"High",1,"Medium",0.5,"Low",0.25,0)*_xlfn.IFS(G12&lt;=0.4,0.4,G12&lt;=0.6,0.6,G12&lt;=0.8,0.8,G12&lt;=1,1)</f>
        <v>1</v>
      </c>
      <c r="N12" s="273"/>
      <c r="O12" s="177"/>
      <c r="P12" s="177"/>
      <c r="Q12" s="177"/>
      <c r="R12" s="273"/>
      <c r="S12" s="177"/>
      <c r="T12" s="177"/>
      <c r="U12" s="177"/>
      <c r="V12" s="273"/>
      <c r="W12" s="177"/>
      <c r="X12" s="177"/>
      <c r="Y12" s="177"/>
      <c r="Z12" s="273"/>
      <c r="AA12" s="177"/>
      <c r="AB12" s="177"/>
      <c r="AC12" s="177"/>
      <c r="AD12" s="273"/>
      <c r="AE12" s="281"/>
      <c r="AF12" s="178"/>
      <c r="AG12" s="211">
        <f t="shared" si="0"/>
        <v>0</v>
      </c>
      <c r="AH12" s="256"/>
      <c r="AI12" s="256"/>
      <c r="AJ12" s="256"/>
      <c r="AK12" s="256"/>
      <c r="AL12" s="178"/>
      <c r="AM12" s="92" t="s">
        <v>283</v>
      </c>
      <c r="AN12" s="93" t="s">
        <v>106</v>
      </c>
    </row>
    <row r="13" spans="1:43" ht="90" x14ac:dyDescent="0.25">
      <c r="A13" s="322"/>
      <c r="B13" s="320"/>
      <c r="C13" s="175">
        <v>9</v>
      </c>
      <c r="D13" s="280" t="s">
        <v>286</v>
      </c>
      <c r="E13" s="293" t="s">
        <v>287</v>
      </c>
      <c r="F13" s="129" t="s">
        <v>268</v>
      </c>
      <c r="G13" s="176">
        <f>INDEX('B. Maturity Model Grading'!$I$4:$I$33,MATCH(AN13,'B. Maturity Model Grading'!$H$4:$H$33,0))</f>
        <v>0.83950617283950613</v>
      </c>
      <c r="H13" s="177"/>
      <c r="I13" s="177"/>
      <c r="J13" s="177"/>
      <c r="K13" s="178"/>
      <c r="L13" s="178"/>
      <c r="M13" s="179" cm="1">
        <f t="array" ref="M13">_xlfn.SWITCH(F13,"High",1,"Medium",0.5,"Low",0.25,0)*_xlfn.IFS(G13&lt;=0.4,0.4,G13&lt;=0.6,0.6,G13&lt;=0.8,0.8,G13&lt;=1,1)</f>
        <v>1</v>
      </c>
      <c r="N13" s="273"/>
      <c r="O13" s="177"/>
      <c r="P13" s="177"/>
      <c r="Q13" s="177"/>
      <c r="R13" s="273"/>
      <c r="S13" s="177"/>
      <c r="T13" s="177"/>
      <c r="U13" s="177"/>
      <c r="V13" s="273"/>
      <c r="W13" s="177"/>
      <c r="X13" s="177"/>
      <c r="Y13" s="177"/>
      <c r="Z13" s="273"/>
      <c r="AA13" s="177"/>
      <c r="AB13" s="177"/>
      <c r="AC13" s="177"/>
      <c r="AD13" s="273"/>
      <c r="AE13" s="281"/>
      <c r="AF13" s="178"/>
      <c r="AG13" s="211">
        <f t="shared" si="0"/>
        <v>0</v>
      </c>
      <c r="AH13" s="256"/>
      <c r="AI13" s="256"/>
      <c r="AJ13" s="256"/>
      <c r="AK13" s="256"/>
      <c r="AL13" s="178"/>
      <c r="AM13" s="92" t="s">
        <v>283</v>
      </c>
      <c r="AN13" s="93" t="s">
        <v>106</v>
      </c>
    </row>
    <row r="14" spans="1:43" ht="72" x14ac:dyDescent="0.25">
      <c r="A14" s="322"/>
      <c r="B14" s="320"/>
      <c r="C14" s="175">
        <v>10</v>
      </c>
      <c r="D14" s="280" t="s">
        <v>288</v>
      </c>
      <c r="E14" s="293" t="s">
        <v>289</v>
      </c>
      <c r="F14" s="175" t="s">
        <v>290</v>
      </c>
      <c r="G14" s="181">
        <f>INDEX('B. Maturity Model Grading'!$I$4:$I$33,MATCH(AN14,'B. Maturity Model Grading'!$H$4:$H$33,0))</f>
        <v>0.83950617283950613</v>
      </c>
      <c r="H14" s="177"/>
      <c r="I14" s="177"/>
      <c r="J14" s="177"/>
      <c r="K14" s="178"/>
      <c r="L14" s="178"/>
      <c r="M14" s="179" cm="1">
        <f t="array" ref="M14">_xlfn.SWITCH(F14,"High",1,"Medium",0.5,"Low",0.25,0)*_xlfn.IFS(G14&lt;=0.4,0.4,G14&lt;=0.6,0.6,G14&lt;=0.8,0.8,G14&lt;=1,1)</f>
        <v>0.25</v>
      </c>
      <c r="N14" s="180"/>
      <c r="O14" s="177"/>
      <c r="P14" s="177"/>
      <c r="Q14" s="177"/>
      <c r="R14" s="180"/>
      <c r="S14" s="177"/>
      <c r="T14" s="177"/>
      <c r="U14" s="177"/>
      <c r="V14" s="180"/>
      <c r="W14" s="177"/>
      <c r="X14" s="177"/>
      <c r="Y14" s="177"/>
      <c r="Z14" s="180"/>
      <c r="AA14" s="177"/>
      <c r="AB14" s="177"/>
      <c r="AC14" s="177"/>
      <c r="AD14" s="180"/>
      <c r="AE14" s="281"/>
      <c r="AF14" s="178"/>
      <c r="AG14" s="211">
        <f t="shared" si="0"/>
        <v>0</v>
      </c>
      <c r="AH14" s="256"/>
      <c r="AI14" s="256"/>
      <c r="AJ14" s="256"/>
      <c r="AK14" s="256"/>
      <c r="AL14" s="178"/>
      <c r="AM14" s="92" t="s">
        <v>283</v>
      </c>
      <c r="AN14" s="93" t="s">
        <v>106</v>
      </c>
    </row>
    <row r="15" spans="1:43" ht="57" x14ac:dyDescent="0.25">
      <c r="A15" s="322"/>
      <c r="B15" s="320"/>
      <c r="C15" s="175">
        <v>11</v>
      </c>
      <c r="D15" s="280" t="s">
        <v>291</v>
      </c>
      <c r="E15" s="293" t="s">
        <v>292</v>
      </c>
      <c r="F15" s="129" t="s">
        <v>276</v>
      </c>
      <c r="G15" s="176">
        <f>INDEX('B. Maturity Model Grading'!$I$4:$I$33,MATCH(AN15,'B. Maturity Model Grading'!$H$4:$H$33,0))</f>
        <v>0.83950617283950613</v>
      </c>
      <c r="H15" s="177"/>
      <c r="I15" s="177"/>
      <c r="J15" s="177"/>
      <c r="K15" s="178"/>
      <c r="L15" s="178"/>
      <c r="M15" s="179" cm="1">
        <f t="array" ref="M15">_xlfn.SWITCH(F15,"High",1,"Medium",0.5,"Low",0.25,0)*_xlfn.IFS(G15&lt;=0.4,0.4,G15&lt;=0.6,0.6,G15&lt;=0.8,0.8,G15&lt;=1,1)</f>
        <v>0.5</v>
      </c>
      <c r="N15" s="273"/>
      <c r="O15" s="177"/>
      <c r="P15" s="177"/>
      <c r="Q15" s="177"/>
      <c r="R15" s="273"/>
      <c r="S15" s="177"/>
      <c r="T15" s="177"/>
      <c r="U15" s="177"/>
      <c r="V15" s="273"/>
      <c r="W15" s="177"/>
      <c r="X15" s="177"/>
      <c r="Y15" s="177"/>
      <c r="Z15" s="273"/>
      <c r="AA15" s="177"/>
      <c r="AB15" s="177"/>
      <c r="AC15" s="177"/>
      <c r="AD15" s="273"/>
      <c r="AE15" s="281"/>
      <c r="AF15" s="178"/>
      <c r="AG15" s="211">
        <f t="shared" si="0"/>
        <v>0</v>
      </c>
      <c r="AH15" s="256"/>
      <c r="AI15" s="256"/>
      <c r="AJ15" s="256"/>
      <c r="AK15" s="256"/>
      <c r="AL15" s="178"/>
      <c r="AM15" s="92" t="s">
        <v>283</v>
      </c>
      <c r="AN15" s="93" t="s">
        <v>106</v>
      </c>
    </row>
    <row r="16" spans="1:43" ht="72" x14ac:dyDescent="0.25">
      <c r="A16" s="322"/>
      <c r="B16" s="320"/>
      <c r="C16" s="175">
        <v>12</v>
      </c>
      <c r="D16" s="280" t="s">
        <v>293</v>
      </c>
      <c r="E16" s="293" t="s">
        <v>294</v>
      </c>
      <c r="F16" s="129" t="s">
        <v>276</v>
      </c>
      <c r="G16" s="176">
        <f>INDEX('B. Maturity Model Grading'!$I$4:$I$33,MATCH(AN16,'B. Maturity Model Grading'!$H$4:$H$33,0))</f>
        <v>0.83950617283950613</v>
      </c>
      <c r="H16" s="177"/>
      <c r="I16" s="177"/>
      <c r="J16" s="177"/>
      <c r="K16" s="178"/>
      <c r="L16" s="178"/>
      <c r="M16" s="179" cm="1">
        <f t="array" ref="M16">_xlfn.SWITCH(F16,"High",1,"Medium",0.5,"Low",0.25,0)*_xlfn.IFS(G16&lt;=0.4,0.4,G16&lt;=0.6,0.6,G16&lt;=0.8,0.8,G16&lt;=1,1)</f>
        <v>0.5</v>
      </c>
      <c r="N16" s="273"/>
      <c r="O16" s="177"/>
      <c r="P16" s="177"/>
      <c r="Q16" s="177"/>
      <c r="R16" s="273"/>
      <c r="S16" s="177"/>
      <c r="T16" s="177"/>
      <c r="U16" s="177"/>
      <c r="V16" s="273"/>
      <c r="W16" s="177"/>
      <c r="X16" s="177"/>
      <c r="Y16" s="177"/>
      <c r="Z16" s="273"/>
      <c r="AA16" s="177"/>
      <c r="AB16" s="177"/>
      <c r="AC16" s="177"/>
      <c r="AD16" s="273"/>
      <c r="AE16" s="281"/>
      <c r="AF16" s="178"/>
      <c r="AG16" s="211">
        <f t="shared" si="0"/>
        <v>0</v>
      </c>
      <c r="AH16" s="256"/>
      <c r="AI16" s="256"/>
      <c r="AJ16" s="256"/>
      <c r="AK16" s="256"/>
      <c r="AL16" s="178"/>
      <c r="AM16" s="92" t="s">
        <v>283</v>
      </c>
      <c r="AN16" s="93" t="s">
        <v>106</v>
      </c>
    </row>
    <row r="17" spans="1:40" ht="72" x14ac:dyDescent="0.25">
      <c r="A17" s="322"/>
      <c r="B17" s="320"/>
      <c r="C17" s="175">
        <v>13</v>
      </c>
      <c r="D17" s="280" t="s">
        <v>295</v>
      </c>
      <c r="E17" s="293" t="s">
        <v>296</v>
      </c>
      <c r="F17" s="129" t="s">
        <v>268</v>
      </c>
      <c r="G17" s="176">
        <f>INDEX('B. Maturity Model Grading'!$I$4:$I$33,MATCH(AN17,'B. Maturity Model Grading'!$H$4:$H$33,0))</f>
        <v>0.83950617283950613</v>
      </c>
      <c r="H17" s="177"/>
      <c r="I17" s="177"/>
      <c r="J17" s="177"/>
      <c r="K17" s="178"/>
      <c r="L17" s="178"/>
      <c r="M17" s="179" cm="1">
        <f t="array" ref="M17">_xlfn.SWITCH(F17,"High",1,"Medium",0.5,"Low",0.25,0)*_xlfn.IFS(G17&lt;=0.4,0.4,G17&lt;=0.6,0.6,G17&lt;=0.8,0.8,G17&lt;=1,1)</f>
        <v>1</v>
      </c>
      <c r="N17" s="273"/>
      <c r="O17" s="177"/>
      <c r="P17" s="177"/>
      <c r="Q17" s="177"/>
      <c r="R17" s="273"/>
      <c r="S17" s="177"/>
      <c r="T17" s="177"/>
      <c r="U17" s="177"/>
      <c r="V17" s="273"/>
      <c r="W17" s="177"/>
      <c r="X17" s="177"/>
      <c r="Y17" s="177"/>
      <c r="Z17" s="273"/>
      <c r="AA17" s="177"/>
      <c r="AB17" s="177"/>
      <c r="AC17" s="177"/>
      <c r="AD17" s="273"/>
      <c r="AE17" s="281"/>
      <c r="AF17" s="178"/>
      <c r="AG17" s="211">
        <f t="shared" si="0"/>
        <v>0</v>
      </c>
      <c r="AH17" s="256"/>
      <c r="AI17" s="256"/>
      <c r="AJ17" s="256"/>
      <c r="AK17" s="256"/>
      <c r="AL17" s="178"/>
      <c r="AM17" s="92" t="s">
        <v>283</v>
      </c>
      <c r="AN17" s="93" t="s">
        <v>106</v>
      </c>
    </row>
    <row r="18" spans="1:40" ht="90" x14ac:dyDescent="0.25">
      <c r="A18" s="322"/>
      <c r="B18" s="320" t="str">
        <f>IF(AN17&lt;&gt;AN18,AN18,"")</f>
        <v>Lead Time Management</v>
      </c>
      <c r="C18" s="175">
        <v>14</v>
      </c>
      <c r="D18" s="280" t="s">
        <v>297</v>
      </c>
      <c r="E18" s="293" t="s">
        <v>298</v>
      </c>
      <c r="F18" s="129" t="s">
        <v>276</v>
      </c>
      <c r="G18" s="176">
        <f>INDEX('B. Maturity Model Grading'!$I$4:$I$33,MATCH(AN18,'B. Maturity Model Grading'!$H$4:$H$33,0))</f>
        <v>0.51851851851851849</v>
      </c>
      <c r="H18" s="177"/>
      <c r="I18" s="177"/>
      <c r="J18" s="177"/>
      <c r="K18" s="178"/>
      <c r="L18" s="178"/>
      <c r="M18" s="179" cm="1">
        <f t="array" ref="M18">_xlfn.SWITCH(F18,"High",1,"Medium",0.5,"Low",0.25,0)*_xlfn.IFS(G18&lt;=0.4,0.4,G18&lt;=0.6,0.6,G18&lt;=0.8,0.8,G18&lt;=1,1)</f>
        <v>0.3</v>
      </c>
      <c r="N18" s="180"/>
      <c r="O18" s="177"/>
      <c r="P18" s="177"/>
      <c r="Q18" s="177"/>
      <c r="R18" s="180"/>
      <c r="S18" s="177"/>
      <c r="T18" s="177"/>
      <c r="U18" s="177"/>
      <c r="V18" s="180"/>
      <c r="W18" s="177"/>
      <c r="X18" s="177"/>
      <c r="Y18" s="177"/>
      <c r="Z18" s="180"/>
      <c r="AA18" s="177"/>
      <c r="AB18" s="177"/>
      <c r="AC18" s="177"/>
      <c r="AD18" s="180"/>
      <c r="AE18" s="281"/>
      <c r="AF18" s="178"/>
      <c r="AG18" s="211">
        <f t="shared" si="0"/>
        <v>0</v>
      </c>
      <c r="AH18" s="256"/>
      <c r="AI18" s="256"/>
      <c r="AJ18" s="256"/>
      <c r="AK18" s="256"/>
      <c r="AL18" s="178"/>
      <c r="AM18" s="92" t="s">
        <v>283</v>
      </c>
      <c r="AN18" s="93" t="s">
        <v>111</v>
      </c>
    </row>
    <row r="19" spans="1:40" ht="54" x14ac:dyDescent="0.25">
      <c r="A19" s="322"/>
      <c r="B19" s="320"/>
      <c r="C19" s="175">
        <v>15</v>
      </c>
      <c r="D19" s="280" t="s">
        <v>299</v>
      </c>
      <c r="E19" s="293" t="s">
        <v>300</v>
      </c>
      <c r="F19" s="129" t="s">
        <v>276</v>
      </c>
      <c r="G19" s="176">
        <f>INDEX('B. Maturity Model Grading'!$I$4:$I$33,MATCH(AN19,'B. Maturity Model Grading'!$H$4:$H$33,0))</f>
        <v>0.51851851851851849</v>
      </c>
      <c r="H19" s="177"/>
      <c r="I19" s="177"/>
      <c r="J19" s="177"/>
      <c r="K19" s="178"/>
      <c r="L19" s="178"/>
      <c r="M19" s="179" cm="1">
        <f t="array" ref="M19">_xlfn.SWITCH(F19,"High",1,"Medium",0.5,"Low",0.25,0)*_xlfn.IFS(G19&lt;=0.4,0.4,G19&lt;=0.6,0.6,G19&lt;=0.8,0.8,G19&lt;=1,1)</f>
        <v>0.3</v>
      </c>
      <c r="N19" s="274"/>
      <c r="O19" s="177"/>
      <c r="P19" s="177"/>
      <c r="Q19" s="177"/>
      <c r="R19" s="274"/>
      <c r="S19" s="177"/>
      <c r="T19" s="177"/>
      <c r="U19" s="177"/>
      <c r="V19" s="274"/>
      <c r="W19" s="177"/>
      <c r="X19" s="177"/>
      <c r="Y19" s="177"/>
      <c r="Z19" s="274"/>
      <c r="AA19" s="177"/>
      <c r="AB19" s="177"/>
      <c r="AC19" s="177"/>
      <c r="AD19" s="274"/>
      <c r="AE19" s="281"/>
      <c r="AF19" s="178"/>
      <c r="AG19" s="211">
        <f t="shared" si="0"/>
        <v>0</v>
      </c>
      <c r="AH19" s="256"/>
      <c r="AI19" s="256"/>
      <c r="AJ19" s="256"/>
      <c r="AK19" s="256"/>
      <c r="AL19" s="178"/>
      <c r="AM19" s="92" t="s">
        <v>283</v>
      </c>
      <c r="AN19" s="93" t="s">
        <v>111</v>
      </c>
    </row>
    <row r="20" spans="1:40" ht="72" x14ac:dyDescent="0.25">
      <c r="A20" s="322"/>
      <c r="B20" s="320" t="str">
        <f>IF(AN19&lt;&gt;AN20,AN20,"")</f>
        <v>Capacity Management</v>
      </c>
      <c r="C20" s="175">
        <v>16</v>
      </c>
      <c r="D20" s="280" t="s">
        <v>301</v>
      </c>
      <c r="E20" s="293" t="s">
        <v>302</v>
      </c>
      <c r="F20" s="129" t="s">
        <v>268</v>
      </c>
      <c r="G20" s="176">
        <f>INDEX('B. Maturity Model Grading'!$I$4:$I$33,MATCH(AN20,'B. Maturity Model Grading'!$H$4:$H$33,0))</f>
        <v>0.67901234567901236</v>
      </c>
      <c r="H20" s="177"/>
      <c r="I20" s="177"/>
      <c r="J20" s="177"/>
      <c r="K20" s="178"/>
      <c r="L20" s="178"/>
      <c r="M20" s="179" cm="1">
        <f t="array" ref="M20">_xlfn.SWITCH(F20,"High",1,"Medium",0.5,"Low",0.25,0)*_xlfn.IFS(G20&lt;=0.4,0.4,G20&lt;=0.6,0.6,G20&lt;=0.8,0.8,G20&lt;=1,1)</f>
        <v>0.8</v>
      </c>
      <c r="N20" s="274"/>
      <c r="O20" s="177"/>
      <c r="P20" s="177"/>
      <c r="Q20" s="177"/>
      <c r="R20" s="274"/>
      <c r="S20" s="177"/>
      <c r="T20" s="177"/>
      <c r="U20" s="177"/>
      <c r="V20" s="274"/>
      <c r="W20" s="177"/>
      <c r="X20" s="177"/>
      <c r="Y20" s="177"/>
      <c r="Z20" s="274"/>
      <c r="AA20" s="177"/>
      <c r="AB20" s="177"/>
      <c r="AC20" s="177"/>
      <c r="AD20" s="274"/>
      <c r="AE20" s="281"/>
      <c r="AF20" s="178"/>
      <c r="AG20" s="211">
        <f t="shared" si="0"/>
        <v>0</v>
      </c>
      <c r="AH20" s="256"/>
      <c r="AI20" s="256"/>
      <c r="AJ20" s="256"/>
      <c r="AK20" s="256"/>
      <c r="AL20" s="178"/>
      <c r="AM20" s="92" t="s">
        <v>283</v>
      </c>
      <c r="AN20" s="93" t="s">
        <v>116</v>
      </c>
    </row>
    <row r="21" spans="1:40" ht="54" x14ac:dyDescent="0.25">
      <c r="A21" s="322"/>
      <c r="B21" s="320"/>
      <c r="C21" s="175">
        <v>17</v>
      </c>
      <c r="D21" s="280" t="s">
        <v>303</v>
      </c>
      <c r="E21" s="293" t="s">
        <v>304</v>
      </c>
      <c r="F21" s="129" t="s">
        <v>276</v>
      </c>
      <c r="G21" s="176">
        <f>INDEX('B. Maturity Model Grading'!$I$4:$I$33,MATCH(AN21,'B. Maturity Model Grading'!$H$4:$H$33,0))</f>
        <v>0.67901234567901236</v>
      </c>
      <c r="H21" s="177"/>
      <c r="I21" s="177"/>
      <c r="J21" s="177"/>
      <c r="K21" s="178"/>
      <c r="L21" s="178"/>
      <c r="M21" s="179" cm="1">
        <f t="array" ref="M21">_xlfn.SWITCH(F21,"High",1,"Medium",0.5,"Low",0.25,0)*_xlfn.IFS(G21&lt;=0.4,0.4,G21&lt;=0.6,0.6,G21&lt;=0.8,0.8,G21&lt;=1,1)</f>
        <v>0.4</v>
      </c>
      <c r="N21" s="274"/>
      <c r="O21" s="177"/>
      <c r="P21" s="177"/>
      <c r="Q21" s="177"/>
      <c r="R21" s="274"/>
      <c r="S21" s="177"/>
      <c r="T21" s="177"/>
      <c r="U21" s="177"/>
      <c r="V21" s="274"/>
      <c r="W21" s="177"/>
      <c r="X21" s="177"/>
      <c r="Y21" s="177"/>
      <c r="Z21" s="274"/>
      <c r="AA21" s="177"/>
      <c r="AB21" s="177"/>
      <c r="AC21" s="177"/>
      <c r="AD21" s="274"/>
      <c r="AE21" s="281"/>
      <c r="AF21" s="178"/>
      <c r="AG21" s="211">
        <f t="shared" si="0"/>
        <v>0</v>
      </c>
      <c r="AH21" s="256"/>
      <c r="AI21" s="256"/>
      <c r="AJ21" s="256"/>
      <c r="AK21" s="256"/>
      <c r="AL21" s="178"/>
      <c r="AM21" s="92" t="s">
        <v>283</v>
      </c>
      <c r="AN21" s="93" t="s">
        <v>116</v>
      </c>
    </row>
    <row r="22" spans="1:40" ht="72" x14ac:dyDescent="0.25">
      <c r="A22" s="322"/>
      <c r="B22" s="320"/>
      <c r="C22" s="175">
        <v>18</v>
      </c>
      <c r="D22" s="280" t="s">
        <v>305</v>
      </c>
      <c r="E22" s="293" t="s">
        <v>306</v>
      </c>
      <c r="F22" s="129" t="s">
        <v>290</v>
      </c>
      <c r="G22" s="176">
        <f>INDEX('B. Maturity Model Grading'!$I$4:$I$33,MATCH(AN22,'B. Maturity Model Grading'!$H$4:$H$33,0))</f>
        <v>0.67901234567901236</v>
      </c>
      <c r="H22" s="177"/>
      <c r="I22" s="177"/>
      <c r="J22" s="177"/>
      <c r="K22" s="178"/>
      <c r="L22" s="178"/>
      <c r="M22" s="179" cm="1">
        <f t="array" ref="M22">_xlfn.SWITCH(F22,"High",1,"Medium",0.5,"Low",0.25,0)*_xlfn.IFS(G22&lt;=0.4,0.4,G22&lt;=0.6,0.6,G22&lt;=0.8,0.8,G22&lt;=1,1)</f>
        <v>0.2</v>
      </c>
      <c r="N22" s="274"/>
      <c r="O22" s="177"/>
      <c r="P22" s="177"/>
      <c r="Q22" s="177"/>
      <c r="R22" s="274"/>
      <c r="S22" s="177"/>
      <c r="T22" s="177"/>
      <c r="U22" s="177"/>
      <c r="V22" s="274"/>
      <c r="W22" s="177"/>
      <c r="X22" s="177"/>
      <c r="Y22" s="177"/>
      <c r="Z22" s="274"/>
      <c r="AA22" s="177"/>
      <c r="AB22" s="177"/>
      <c r="AC22" s="177"/>
      <c r="AD22" s="274"/>
      <c r="AE22" s="281"/>
      <c r="AF22" s="178"/>
      <c r="AG22" s="211">
        <f t="shared" si="0"/>
        <v>0</v>
      </c>
      <c r="AH22" s="256"/>
      <c r="AI22" s="256"/>
      <c r="AJ22" s="256"/>
      <c r="AK22" s="256"/>
      <c r="AL22" s="178"/>
      <c r="AM22" s="92" t="s">
        <v>283</v>
      </c>
      <c r="AN22" s="93" t="s">
        <v>116</v>
      </c>
    </row>
    <row r="23" spans="1:40" ht="108" x14ac:dyDescent="0.25">
      <c r="A23" s="322"/>
      <c r="B23" s="320"/>
      <c r="C23" s="175">
        <v>19</v>
      </c>
      <c r="D23" s="280" t="s">
        <v>307</v>
      </c>
      <c r="E23" s="293" t="s">
        <v>308</v>
      </c>
      <c r="F23" s="129" t="s">
        <v>268</v>
      </c>
      <c r="G23" s="176">
        <f>INDEX('B. Maturity Model Grading'!$I$4:$I$33,MATCH(AN23,'B. Maturity Model Grading'!$H$4:$H$33,0))</f>
        <v>0.67901234567901236</v>
      </c>
      <c r="H23" s="177"/>
      <c r="I23" s="177"/>
      <c r="J23" s="177"/>
      <c r="K23" s="178"/>
      <c r="L23" s="178"/>
      <c r="M23" s="179" cm="1">
        <f t="array" ref="M23">_xlfn.SWITCH(F23,"High",1,"Medium",0.5,"Low",0.25,0)*_xlfn.IFS(G23&lt;=0.4,0.4,G23&lt;=0.6,0.6,G23&lt;=0.8,0.8,G23&lt;=1,1)</f>
        <v>0.8</v>
      </c>
      <c r="N23" s="274"/>
      <c r="O23" s="177"/>
      <c r="P23" s="177"/>
      <c r="Q23" s="177"/>
      <c r="R23" s="274"/>
      <c r="S23" s="177"/>
      <c r="T23" s="177"/>
      <c r="U23" s="177"/>
      <c r="V23" s="274"/>
      <c r="W23" s="177"/>
      <c r="X23" s="177"/>
      <c r="Y23" s="177"/>
      <c r="Z23" s="274"/>
      <c r="AA23" s="177"/>
      <c r="AB23" s="177"/>
      <c r="AC23" s="177"/>
      <c r="AD23" s="274"/>
      <c r="AE23" s="281"/>
      <c r="AF23" s="178"/>
      <c r="AG23" s="211">
        <f t="shared" si="0"/>
        <v>0</v>
      </c>
      <c r="AH23" s="256"/>
      <c r="AI23" s="256"/>
      <c r="AJ23" s="256"/>
      <c r="AK23" s="256"/>
      <c r="AL23" s="178"/>
      <c r="AM23" s="92" t="s">
        <v>283</v>
      </c>
      <c r="AN23" s="93" t="s">
        <v>116</v>
      </c>
    </row>
    <row r="24" spans="1:40" ht="72" x14ac:dyDescent="0.25">
      <c r="A24" s="322"/>
      <c r="B24" s="320"/>
      <c r="C24" s="175">
        <v>20</v>
      </c>
      <c r="D24" s="280" t="s">
        <v>309</v>
      </c>
      <c r="E24" s="293" t="s">
        <v>310</v>
      </c>
      <c r="F24" s="129" t="s">
        <v>268</v>
      </c>
      <c r="G24" s="176">
        <f>INDEX('B. Maturity Model Grading'!$I$4:$I$33,MATCH(AN24,'B. Maturity Model Grading'!$H$4:$H$33,0))</f>
        <v>0.67901234567901236</v>
      </c>
      <c r="H24" s="177"/>
      <c r="I24" s="177"/>
      <c r="J24" s="177"/>
      <c r="K24" s="178"/>
      <c r="L24" s="178"/>
      <c r="M24" s="179" cm="1">
        <f t="array" ref="M24">_xlfn.SWITCH(F24,"High",1,"Medium",0.5,"Low",0.25,0)*_xlfn.IFS(G24&lt;=0.4,0.4,G24&lt;=0.6,0.6,G24&lt;=0.8,0.8,G24&lt;=1,1)</f>
        <v>0.8</v>
      </c>
      <c r="N24" s="274"/>
      <c r="O24" s="177"/>
      <c r="P24" s="177"/>
      <c r="Q24" s="177"/>
      <c r="R24" s="274"/>
      <c r="S24" s="177"/>
      <c r="T24" s="177"/>
      <c r="U24" s="177"/>
      <c r="V24" s="274"/>
      <c r="W24" s="177"/>
      <c r="X24" s="177"/>
      <c r="Y24" s="177"/>
      <c r="Z24" s="274"/>
      <c r="AA24" s="177"/>
      <c r="AB24" s="177"/>
      <c r="AC24" s="177"/>
      <c r="AD24" s="274"/>
      <c r="AE24" s="281"/>
      <c r="AF24" s="178"/>
      <c r="AG24" s="211">
        <f t="shared" si="0"/>
        <v>0</v>
      </c>
      <c r="AH24" s="256"/>
      <c r="AI24" s="256"/>
      <c r="AJ24" s="256"/>
      <c r="AK24" s="256"/>
      <c r="AL24" s="178"/>
      <c r="AM24" s="92" t="s">
        <v>283</v>
      </c>
      <c r="AN24" s="93" t="s">
        <v>116</v>
      </c>
    </row>
    <row r="25" spans="1:40" ht="72" x14ac:dyDescent="0.25">
      <c r="A25" s="322"/>
      <c r="B25" s="320" t="str">
        <f t="shared" si="1"/>
        <v>Stockout and Backorder Management</v>
      </c>
      <c r="C25" s="175">
        <v>21</v>
      </c>
      <c r="D25" s="280" t="s">
        <v>295</v>
      </c>
      <c r="E25" s="293" t="s">
        <v>296</v>
      </c>
      <c r="F25" s="175" t="s">
        <v>268</v>
      </c>
      <c r="G25" s="181">
        <f>INDEX('B. Maturity Model Grading'!$I$4:$I$33,MATCH(AN25,'B. Maturity Model Grading'!$H$4:$H$33,0))</f>
        <v>0.90123456790123457</v>
      </c>
      <c r="H25" s="177"/>
      <c r="I25" s="177"/>
      <c r="J25" s="177"/>
      <c r="K25" s="178"/>
      <c r="L25" s="178"/>
      <c r="M25" s="179" cm="1">
        <f t="array" ref="M25">_xlfn.SWITCH(F25,"High",1,"Medium",0.5,"Low",0.25,0)*_xlfn.IFS(G25&lt;=0.4,0.4,G25&lt;=0.6,0.6,G25&lt;=0.8,0.8,G25&lt;=1,1)</f>
        <v>1</v>
      </c>
      <c r="N25" s="180"/>
      <c r="O25" s="177"/>
      <c r="P25" s="177"/>
      <c r="Q25" s="177"/>
      <c r="R25" s="180"/>
      <c r="S25" s="177"/>
      <c r="T25" s="177"/>
      <c r="U25" s="177"/>
      <c r="V25" s="180"/>
      <c r="W25" s="177"/>
      <c r="X25" s="177"/>
      <c r="Y25" s="177"/>
      <c r="Z25" s="180"/>
      <c r="AA25" s="177"/>
      <c r="AB25" s="177"/>
      <c r="AC25" s="177"/>
      <c r="AD25" s="180"/>
      <c r="AE25" s="281"/>
      <c r="AF25" s="178"/>
      <c r="AG25" s="211">
        <f t="shared" si="0"/>
        <v>0</v>
      </c>
      <c r="AH25" s="256"/>
      <c r="AI25" s="256"/>
      <c r="AJ25" s="256"/>
      <c r="AK25" s="256"/>
      <c r="AL25" s="178"/>
      <c r="AM25" s="92" t="s">
        <v>283</v>
      </c>
      <c r="AN25" s="93" t="s">
        <v>121</v>
      </c>
    </row>
    <row r="26" spans="1:40" ht="72" x14ac:dyDescent="0.25">
      <c r="A26" s="322"/>
      <c r="B26" s="320"/>
      <c r="C26" s="175">
        <v>22</v>
      </c>
      <c r="D26" s="280" t="s">
        <v>311</v>
      </c>
      <c r="E26" s="293" t="s">
        <v>312</v>
      </c>
      <c r="F26" s="175" t="s">
        <v>290</v>
      </c>
      <c r="G26" s="181">
        <f>INDEX('B. Maturity Model Grading'!$I$4:$I$33,MATCH(AN26,'B. Maturity Model Grading'!$H$4:$H$33,0))</f>
        <v>0.90123456790123457</v>
      </c>
      <c r="H26" s="177"/>
      <c r="I26" s="177"/>
      <c r="J26" s="177"/>
      <c r="K26" s="178"/>
      <c r="L26" s="178"/>
      <c r="M26" s="179" cm="1">
        <f t="array" ref="M26">_xlfn.SWITCH(F26,"High",1,"Medium",0.5,"Low",0.25,0)*_xlfn.IFS(G26&lt;=0.4,0.4,G26&lt;=0.6,0.6,G26&lt;=0.8,0.8,G26&lt;=1,1)</f>
        <v>0.25</v>
      </c>
      <c r="N26" s="273"/>
      <c r="O26" s="177"/>
      <c r="P26" s="177"/>
      <c r="Q26" s="177"/>
      <c r="R26" s="273"/>
      <c r="S26" s="177"/>
      <c r="T26" s="177"/>
      <c r="U26" s="177"/>
      <c r="V26" s="273"/>
      <c r="W26" s="177"/>
      <c r="X26" s="177"/>
      <c r="Y26" s="177"/>
      <c r="Z26" s="273"/>
      <c r="AA26" s="177"/>
      <c r="AB26" s="177"/>
      <c r="AC26" s="177"/>
      <c r="AD26" s="273"/>
      <c r="AE26" s="281"/>
      <c r="AF26" s="178"/>
      <c r="AG26" s="211">
        <f t="shared" si="0"/>
        <v>0</v>
      </c>
      <c r="AH26" s="256"/>
      <c r="AI26" s="256"/>
      <c r="AJ26" s="256"/>
      <c r="AK26" s="256"/>
      <c r="AL26" s="178"/>
      <c r="AM26" s="92" t="s">
        <v>283</v>
      </c>
      <c r="AN26" s="93" t="s">
        <v>121</v>
      </c>
    </row>
    <row r="27" spans="1:40" ht="90" x14ac:dyDescent="0.25">
      <c r="A27" s="322"/>
      <c r="B27" s="320"/>
      <c r="C27" s="175">
        <v>23</v>
      </c>
      <c r="D27" s="280" t="s">
        <v>313</v>
      </c>
      <c r="E27" s="293" t="s">
        <v>314</v>
      </c>
      <c r="F27" s="129" t="s">
        <v>290</v>
      </c>
      <c r="G27" s="176">
        <f>INDEX('B. Maturity Model Grading'!$I$4:$I$33,MATCH(AN27,'B. Maturity Model Grading'!$H$4:$H$33,0))</f>
        <v>0.90123456790123457</v>
      </c>
      <c r="H27" s="177"/>
      <c r="I27" s="177"/>
      <c r="J27" s="177"/>
      <c r="K27" s="178"/>
      <c r="L27" s="178"/>
      <c r="M27" s="179" cm="1">
        <f t="array" ref="M27">_xlfn.SWITCH(F27,"High",1,"Medium",0.5,"Low",0.25,0)*_xlfn.IFS(G27&lt;=0.4,0.4,G27&lt;=0.6,0.6,G27&lt;=0.8,0.8,G27&lt;=1,1)</f>
        <v>0.25</v>
      </c>
      <c r="N27" s="273"/>
      <c r="O27" s="177"/>
      <c r="P27" s="177"/>
      <c r="Q27" s="177"/>
      <c r="R27" s="273"/>
      <c r="S27" s="177"/>
      <c r="T27" s="177"/>
      <c r="U27" s="177"/>
      <c r="V27" s="273"/>
      <c r="W27" s="177"/>
      <c r="X27" s="177"/>
      <c r="Y27" s="177"/>
      <c r="Z27" s="273"/>
      <c r="AA27" s="177"/>
      <c r="AB27" s="177"/>
      <c r="AC27" s="177"/>
      <c r="AD27" s="273"/>
      <c r="AE27" s="281"/>
      <c r="AF27" s="178"/>
      <c r="AG27" s="211">
        <f t="shared" si="0"/>
        <v>0</v>
      </c>
      <c r="AH27" s="256"/>
      <c r="AI27" s="256"/>
      <c r="AJ27" s="256"/>
      <c r="AK27" s="256"/>
      <c r="AL27" s="178"/>
      <c r="AM27" s="92" t="s">
        <v>283</v>
      </c>
      <c r="AN27" s="93" t="s">
        <v>121</v>
      </c>
    </row>
    <row r="28" spans="1:40" ht="54" x14ac:dyDescent="0.25">
      <c r="A28" s="322"/>
      <c r="B28" s="320"/>
      <c r="C28" s="175">
        <v>24</v>
      </c>
      <c r="D28" s="280" t="s">
        <v>315</v>
      </c>
      <c r="E28" s="293" t="s">
        <v>316</v>
      </c>
      <c r="F28" s="129" t="s">
        <v>268</v>
      </c>
      <c r="G28" s="176">
        <f>INDEX('B. Maturity Model Grading'!$I$4:$I$33,MATCH(AN28,'B. Maturity Model Grading'!$H$4:$H$33,0))</f>
        <v>0.90123456790123457</v>
      </c>
      <c r="H28" s="177"/>
      <c r="I28" s="177"/>
      <c r="J28" s="177"/>
      <c r="K28" s="178"/>
      <c r="L28" s="178"/>
      <c r="M28" s="179" cm="1">
        <f t="array" ref="M28">_xlfn.SWITCH(F28,"High",1,"Medium",0.5,"Low",0.25,0)*_xlfn.IFS(G28&lt;=0.4,0.4,G28&lt;=0.6,0.6,G28&lt;=0.8,0.8,G28&lt;=1,1)</f>
        <v>1</v>
      </c>
      <c r="N28" s="273"/>
      <c r="O28" s="177"/>
      <c r="P28" s="177"/>
      <c r="Q28" s="177"/>
      <c r="R28" s="273"/>
      <c r="S28" s="177"/>
      <c r="T28" s="177"/>
      <c r="U28" s="177"/>
      <c r="V28" s="273"/>
      <c r="W28" s="177"/>
      <c r="X28" s="177"/>
      <c r="Y28" s="177"/>
      <c r="Z28" s="273"/>
      <c r="AA28" s="177"/>
      <c r="AB28" s="177"/>
      <c r="AC28" s="177"/>
      <c r="AD28" s="273"/>
      <c r="AE28" s="281"/>
      <c r="AF28" s="178"/>
      <c r="AG28" s="211">
        <f t="shared" si="0"/>
        <v>0</v>
      </c>
      <c r="AH28" s="256"/>
      <c r="AI28" s="256"/>
      <c r="AJ28" s="256"/>
      <c r="AK28" s="256"/>
      <c r="AL28" s="178"/>
      <c r="AM28" s="92" t="s">
        <v>283</v>
      </c>
      <c r="AN28" s="93" t="s">
        <v>121</v>
      </c>
    </row>
    <row r="29" spans="1:40" ht="72" x14ac:dyDescent="0.25">
      <c r="A29" s="322"/>
      <c r="B29" s="320"/>
      <c r="C29" s="175">
        <v>25</v>
      </c>
      <c r="D29" s="280" t="s">
        <v>317</v>
      </c>
      <c r="E29" s="293" t="s">
        <v>318</v>
      </c>
      <c r="F29" s="129" t="s">
        <v>276</v>
      </c>
      <c r="G29" s="176">
        <f>INDEX('B. Maturity Model Grading'!$I$4:$I$33,MATCH(AN29,'B. Maturity Model Grading'!$H$4:$H$33,0))</f>
        <v>0.90123456790123457</v>
      </c>
      <c r="H29" s="177"/>
      <c r="I29" s="177"/>
      <c r="J29" s="177"/>
      <c r="K29" s="178"/>
      <c r="L29" s="178"/>
      <c r="M29" s="179" cm="1">
        <f t="array" ref="M29">_xlfn.SWITCH(F29,"High",1,"Medium",0.5,"Low",0.25,0)*_xlfn.IFS(G29&lt;=0.4,0.4,G29&lt;=0.6,0.6,G29&lt;=0.8,0.8,G29&lt;=1,1)</f>
        <v>0.5</v>
      </c>
      <c r="N29" s="273"/>
      <c r="O29" s="177"/>
      <c r="P29" s="177"/>
      <c r="Q29" s="177"/>
      <c r="R29" s="273"/>
      <c r="S29" s="177"/>
      <c r="T29" s="177"/>
      <c r="U29" s="177"/>
      <c r="V29" s="273"/>
      <c r="W29" s="177"/>
      <c r="X29" s="177"/>
      <c r="Y29" s="177"/>
      <c r="Z29" s="273"/>
      <c r="AA29" s="177"/>
      <c r="AB29" s="177"/>
      <c r="AC29" s="177"/>
      <c r="AD29" s="273"/>
      <c r="AE29" s="281"/>
      <c r="AF29" s="178"/>
      <c r="AG29" s="211">
        <f t="shared" si="0"/>
        <v>0</v>
      </c>
      <c r="AH29" s="256"/>
      <c r="AI29" s="256"/>
      <c r="AJ29" s="256"/>
      <c r="AK29" s="256"/>
      <c r="AL29" s="178"/>
      <c r="AM29" s="92" t="s">
        <v>283</v>
      </c>
      <c r="AN29" s="93" t="s">
        <v>121</v>
      </c>
    </row>
    <row r="30" spans="1:40" ht="108" x14ac:dyDescent="0.25">
      <c r="A30" s="322"/>
      <c r="B30" s="320"/>
      <c r="C30" s="175">
        <v>26</v>
      </c>
      <c r="D30" s="280" t="s">
        <v>319</v>
      </c>
      <c r="E30" s="293" t="s">
        <v>320</v>
      </c>
      <c r="F30" s="129" t="s">
        <v>268</v>
      </c>
      <c r="G30" s="176">
        <f>INDEX('B. Maturity Model Grading'!$I$4:$I$33,MATCH(AN30,'B. Maturity Model Grading'!$H$4:$H$33,0))</f>
        <v>0.90123456790123457</v>
      </c>
      <c r="H30" s="177"/>
      <c r="I30" s="177"/>
      <c r="J30" s="177"/>
      <c r="K30" s="178"/>
      <c r="L30" s="178"/>
      <c r="M30" s="179" cm="1">
        <f t="array" ref="M30">_xlfn.SWITCH(F30,"High",1,"Medium",0.5,"Low",0.25,0)*_xlfn.IFS(G30&lt;=0.4,0.4,G30&lt;=0.6,0.6,G30&lt;=0.8,0.8,G30&lt;=1,1)</f>
        <v>1</v>
      </c>
      <c r="N30" s="180"/>
      <c r="O30" s="177"/>
      <c r="P30" s="177"/>
      <c r="Q30" s="177"/>
      <c r="R30" s="180"/>
      <c r="S30" s="177"/>
      <c r="T30" s="177"/>
      <c r="U30" s="177"/>
      <c r="V30" s="180"/>
      <c r="W30" s="177"/>
      <c r="X30" s="177"/>
      <c r="Y30" s="177"/>
      <c r="Z30" s="180"/>
      <c r="AA30" s="177"/>
      <c r="AB30" s="177"/>
      <c r="AC30" s="177"/>
      <c r="AD30" s="180"/>
      <c r="AE30" s="281"/>
      <c r="AF30" s="178"/>
      <c r="AG30" s="211">
        <f t="shared" si="0"/>
        <v>0</v>
      </c>
      <c r="AH30" s="256"/>
      <c r="AI30" s="256"/>
      <c r="AJ30" s="256"/>
      <c r="AK30" s="256"/>
      <c r="AL30" s="178"/>
      <c r="AM30" s="92" t="s">
        <v>283</v>
      </c>
      <c r="AN30" s="93" t="s">
        <v>121</v>
      </c>
    </row>
    <row r="31" spans="1:40" ht="72" x14ac:dyDescent="0.25">
      <c r="A31" s="322"/>
      <c r="B31" s="320"/>
      <c r="C31" s="175">
        <v>27</v>
      </c>
      <c r="D31" s="280" t="s">
        <v>321</v>
      </c>
      <c r="E31" s="293" t="s">
        <v>322</v>
      </c>
      <c r="F31" s="129" t="s">
        <v>268</v>
      </c>
      <c r="G31" s="176">
        <f>INDEX('B. Maturity Model Grading'!$I$4:$I$33,MATCH(AN31,'B. Maturity Model Grading'!$H$4:$H$33,0))</f>
        <v>0.90123456790123457</v>
      </c>
      <c r="H31" s="177"/>
      <c r="I31" s="177"/>
      <c r="J31" s="177"/>
      <c r="K31" s="178"/>
      <c r="L31" s="178"/>
      <c r="M31" s="179" cm="1">
        <f t="array" ref="M31">_xlfn.SWITCH(F31,"High",1,"Medium",0.5,"Low",0.25,0)*_xlfn.IFS(G31&lt;=0.4,0.4,G31&lt;=0.6,0.6,G31&lt;=0.8,0.8,G31&lt;=1,1)</f>
        <v>1</v>
      </c>
      <c r="N31" s="180"/>
      <c r="O31" s="177"/>
      <c r="P31" s="177"/>
      <c r="Q31" s="177"/>
      <c r="R31" s="180"/>
      <c r="S31" s="177"/>
      <c r="T31" s="177"/>
      <c r="U31" s="177"/>
      <c r="V31" s="180"/>
      <c r="W31" s="177"/>
      <c r="X31" s="177"/>
      <c r="Y31" s="177"/>
      <c r="Z31" s="180"/>
      <c r="AA31" s="177"/>
      <c r="AB31" s="177"/>
      <c r="AC31" s="177"/>
      <c r="AD31" s="180"/>
      <c r="AE31" s="281"/>
      <c r="AF31" s="178"/>
      <c r="AG31" s="211">
        <f t="shared" si="0"/>
        <v>0</v>
      </c>
      <c r="AH31" s="256"/>
      <c r="AI31" s="256"/>
      <c r="AJ31" s="256"/>
      <c r="AK31" s="256"/>
      <c r="AL31" s="178"/>
      <c r="AM31" s="92" t="s">
        <v>283</v>
      </c>
      <c r="AN31" s="93" t="s">
        <v>121</v>
      </c>
    </row>
    <row r="32" spans="1:40" ht="54" x14ac:dyDescent="0.25">
      <c r="A32" s="322"/>
      <c r="B32" s="320"/>
      <c r="C32" s="175">
        <v>28</v>
      </c>
      <c r="D32" s="280" t="s">
        <v>323</v>
      </c>
      <c r="E32" s="293" t="s">
        <v>324</v>
      </c>
      <c r="F32" s="129" t="s">
        <v>268</v>
      </c>
      <c r="G32" s="176">
        <f>INDEX('B. Maturity Model Grading'!$I$4:$I$33,MATCH(AN32,'B. Maturity Model Grading'!$H$4:$H$33,0))</f>
        <v>0.90123456790123457</v>
      </c>
      <c r="H32" s="177"/>
      <c r="I32" s="177"/>
      <c r="J32" s="177"/>
      <c r="K32" s="178"/>
      <c r="L32" s="178"/>
      <c r="M32" s="179" cm="1">
        <f t="array" ref="M32">_xlfn.SWITCH(F32,"High",1,"Medium",0.5,"Low",0.25,0)*_xlfn.IFS(G32&lt;=0.4,0.4,G32&lt;=0.6,0.6,G32&lt;=0.8,0.8,G32&lt;=1,1)</f>
        <v>1</v>
      </c>
      <c r="N32" s="273"/>
      <c r="O32" s="177"/>
      <c r="P32" s="177"/>
      <c r="Q32" s="177"/>
      <c r="R32" s="273"/>
      <c r="S32" s="177"/>
      <c r="T32" s="177"/>
      <c r="U32" s="177"/>
      <c r="V32" s="273"/>
      <c r="W32" s="177"/>
      <c r="X32" s="177"/>
      <c r="Y32" s="177"/>
      <c r="Z32" s="273"/>
      <c r="AA32" s="177"/>
      <c r="AB32" s="177"/>
      <c r="AC32" s="177"/>
      <c r="AD32" s="273"/>
      <c r="AE32" s="281"/>
      <c r="AF32" s="178"/>
      <c r="AG32" s="211">
        <f t="shared" si="0"/>
        <v>0</v>
      </c>
      <c r="AH32" s="256"/>
      <c r="AI32" s="256"/>
      <c r="AJ32" s="256"/>
      <c r="AK32" s="256"/>
      <c r="AL32" s="178"/>
      <c r="AM32" s="92" t="s">
        <v>283</v>
      </c>
      <c r="AN32" s="93" t="s">
        <v>121</v>
      </c>
    </row>
    <row r="33" spans="1:40" ht="90" x14ac:dyDescent="0.25">
      <c r="A33" s="322"/>
      <c r="B33" s="320" t="str">
        <f t="shared" si="1"/>
        <v>Redundancy, Optionality and SKU Rationalization</v>
      </c>
      <c r="C33" s="175">
        <v>29</v>
      </c>
      <c r="D33" s="280" t="s">
        <v>325</v>
      </c>
      <c r="E33" s="293" t="s">
        <v>326</v>
      </c>
      <c r="F33" s="175" t="s">
        <v>268</v>
      </c>
      <c r="G33" s="181">
        <f>INDEX('B. Maturity Model Grading'!$I$4:$I$33,MATCH(AN33,'B. Maturity Model Grading'!$H$4:$H$33,0))</f>
        <v>0.72839506172839508</v>
      </c>
      <c r="H33" s="177"/>
      <c r="I33" s="177"/>
      <c r="J33" s="177"/>
      <c r="K33" s="178"/>
      <c r="L33" s="178"/>
      <c r="M33" s="179" cm="1">
        <f t="array" ref="M33">_xlfn.SWITCH(F33,"High",1,"Medium",0.5,"Low",0.25,0)*_xlfn.IFS(G33&lt;=0.4,0.4,G33&lt;=0.6,0.6,G33&lt;=0.8,0.8,G33&lt;=1,1)</f>
        <v>0.8</v>
      </c>
      <c r="N33" s="274"/>
      <c r="O33" s="177"/>
      <c r="P33" s="177"/>
      <c r="Q33" s="177"/>
      <c r="R33" s="274"/>
      <c r="S33" s="177"/>
      <c r="T33" s="177"/>
      <c r="U33" s="177"/>
      <c r="V33" s="274"/>
      <c r="W33" s="177"/>
      <c r="X33" s="177"/>
      <c r="Y33" s="177"/>
      <c r="Z33" s="274"/>
      <c r="AA33" s="177"/>
      <c r="AB33" s="177"/>
      <c r="AC33" s="177"/>
      <c r="AD33" s="274"/>
      <c r="AE33" s="281"/>
      <c r="AF33" s="178"/>
      <c r="AG33" s="211">
        <f t="shared" si="0"/>
        <v>0</v>
      </c>
      <c r="AH33" s="256"/>
      <c r="AI33" s="256"/>
      <c r="AJ33" s="256"/>
      <c r="AK33" s="256"/>
      <c r="AL33" s="178"/>
      <c r="AM33" s="92" t="s">
        <v>283</v>
      </c>
      <c r="AN33" s="93" t="s">
        <v>126</v>
      </c>
    </row>
    <row r="34" spans="1:40" ht="90" x14ac:dyDescent="0.25">
      <c r="A34" s="322"/>
      <c r="B34" s="320"/>
      <c r="C34" s="175">
        <v>30</v>
      </c>
      <c r="D34" s="280" t="s">
        <v>327</v>
      </c>
      <c r="E34" s="293" t="s">
        <v>328</v>
      </c>
      <c r="F34" s="175" t="s">
        <v>268</v>
      </c>
      <c r="G34" s="181">
        <f>INDEX('B. Maturity Model Grading'!$I$4:$I$33,MATCH(AN34,'B. Maturity Model Grading'!$H$4:$H$33,0))</f>
        <v>0.72839506172839508</v>
      </c>
      <c r="H34" s="177"/>
      <c r="I34" s="177"/>
      <c r="J34" s="177"/>
      <c r="K34" s="178"/>
      <c r="L34" s="178"/>
      <c r="M34" s="179" cm="1">
        <f t="array" ref="M34">_xlfn.SWITCH(F34,"High",1,"Medium",0.5,"Low",0.25,0)*_xlfn.IFS(G34&lt;=0.4,0.4,G34&lt;=0.6,0.6,G34&lt;=0.8,0.8,G34&lt;=1,1)</f>
        <v>0.8</v>
      </c>
      <c r="N34" s="274"/>
      <c r="O34" s="177"/>
      <c r="P34" s="177"/>
      <c r="Q34" s="177"/>
      <c r="R34" s="274"/>
      <c r="S34" s="177"/>
      <c r="T34" s="177"/>
      <c r="U34" s="177"/>
      <c r="V34" s="274"/>
      <c r="W34" s="177"/>
      <c r="X34" s="177"/>
      <c r="Y34" s="177"/>
      <c r="Z34" s="274"/>
      <c r="AA34" s="177"/>
      <c r="AB34" s="177"/>
      <c r="AC34" s="177"/>
      <c r="AD34" s="274"/>
      <c r="AE34" s="281"/>
      <c r="AF34" s="178"/>
      <c r="AG34" s="211">
        <f t="shared" si="0"/>
        <v>0</v>
      </c>
      <c r="AH34" s="256"/>
      <c r="AI34" s="256"/>
      <c r="AJ34" s="256"/>
      <c r="AK34" s="256"/>
      <c r="AL34" s="178"/>
      <c r="AM34" s="92" t="s">
        <v>283</v>
      </c>
      <c r="AN34" s="93" t="s">
        <v>126</v>
      </c>
    </row>
    <row r="35" spans="1:40" ht="108" x14ac:dyDescent="0.25">
      <c r="A35" s="322"/>
      <c r="B35" s="320"/>
      <c r="C35" s="175">
        <v>31</v>
      </c>
      <c r="D35" s="280" t="s">
        <v>329</v>
      </c>
      <c r="E35" s="293" t="s">
        <v>330</v>
      </c>
      <c r="F35" s="129" t="s">
        <v>268</v>
      </c>
      <c r="G35" s="176">
        <f>INDEX('B. Maturity Model Grading'!$I$4:$I$33,MATCH(AN35,'B. Maturity Model Grading'!$H$4:$H$33,0))</f>
        <v>0.72839506172839508</v>
      </c>
      <c r="H35" s="177"/>
      <c r="I35" s="177"/>
      <c r="J35" s="177"/>
      <c r="K35" s="178"/>
      <c r="L35" s="178"/>
      <c r="M35" s="179" cm="1">
        <f t="array" ref="M35">_xlfn.SWITCH(F35,"High",1,"Medium",0.5,"Low",0.25,0)*_xlfn.IFS(G35&lt;=0.4,0.4,G35&lt;=0.6,0.6,G35&lt;=0.8,0.8,G35&lt;=1,1)</f>
        <v>0.8</v>
      </c>
      <c r="N35" s="274"/>
      <c r="O35" s="177"/>
      <c r="P35" s="177"/>
      <c r="Q35" s="177"/>
      <c r="R35" s="274"/>
      <c r="S35" s="177"/>
      <c r="T35" s="177"/>
      <c r="U35" s="177"/>
      <c r="V35" s="274"/>
      <c r="W35" s="177"/>
      <c r="X35" s="177"/>
      <c r="Y35" s="177"/>
      <c r="Z35" s="274"/>
      <c r="AA35" s="177"/>
      <c r="AB35" s="177"/>
      <c r="AC35" s="177"/>
      <c r="AD35" s="274"/>
      <c r="AE35" s="281"/>
      <c r="AF35" s="178"/>
      <c r="AG35" s="211">
        <f t="shared" si="0"/>
        <v>0</v>
      </c>
      <c r="AH35" s="256"/>
      <c r="AI35" s="256"/>
      <c r="AJ35" s="256"/>
      <c r="AK35" s="256"/>
      <c r="AL35" s="178"/>
      <c r="AM35" s="92" t="s">
        <v>283</v>
      </c>
      <c r="AN35" s="93" t="s">
        <v>126</v>
      </c>
    </row>
    <row r="36" spans="1:40" ht="90" x14ac:dyDescent="0.25">
      <c r="A36" s="322"/>
      <c r="B36" s="320"/>
      <c r="C36" s="175">
        <v>32</v>
      </c>
      <c r="D36" s="280" t="s">
        <v>331</v>
      </c>
      <c r="E36" s="293" t="s">
        <v>332</v>
      </c>
      <c r="F36" s="129" t="s">
        <v>268</v>
      </c>
      <c r="G36" s="176">
        <f>INDEX('B. Maturity Model Grading'!$I$4:$I$33,MATCH(AN36,'B. Maturity Model Grading'!$H$4:$H$33,0))</f>
        <v>0.72839506172839508</v>
      </c>
      <c r="H36" s="177"/>
      <c r="I36" s="177"/>
      <c r="J36" s="177"/>
      <c r="K36" s="178"/>
      <c r="L36" s="178"/>
      <c r="M36" s="179" cm="1">
        <f t="array" ref="M36">_xlfn.SWITCH(F36,"High",1,"Medium",0.5,"Low",0.25,0)*_xlfn.IFS(G36&lt;=0.4,0.4,G36&lt;=0.6,0.6,G36&lt;=0.8,0.8,G36&lt;=1,1)</f>
        <v>0.8</v>
      </c>
      <c r="N36" s="274"/>
      <c r="O36" s="177"/>
      <c r="P36" s="177"/>
      <c r="Q36" s="177"/>
      <c r="R36" s="274"/>
      <c r="S36" s="177"/>
      <c r="T36" s="177"/>
      <c r="U36" s="177"/>
      <c r="V36" s="274"/>
      <c r="W36" s="177"/>
      <c r="X36" s="177"/>
      <c r="Y36" s="177"/>
      <c r="Z36" s="274"/>
      <c r="AA36" s="177"/>
      <c r="AB36" s="177"/>
      <c r="AC36" s="177"/>
      <c r="AD36" s="274"/>
      <c r="AE36" s="281"/>
      <c r="AF36" s="178"/>
      <c r="AG36" s="211">
        <f t="shared" si="0"/>
        <v>0</v>
      </c>
      <c r="AH36" s="256"/>
      <c r="AI36" s="256"/>
      <c r="AJ36" s="256"/>
      <c r="AK36" s="256"/>
      <c r="AL36" s="178"/>
      <c r="AM36" s="92" t="s">
        <v>283</v>
      </c>
      <c r="AN36" s="93" t="s">
        <v>126</v>
      </c>
    </row>
    <row r="37" spans="1:40" ht="126" x14ac:dyDescent="0.25">
      <c r="A37" s="322"/>
      <c r="B37" s="320"/>
      <c r="C37" s="175">
        <v>33</v>
      </c>
      <c r="D37" s="280" t="s">
        <v>333</v>
      </c>
      <c r="E37" s="293" t="s">
        <v>334</v>
      </c>
      <c r="F37" s="129" t="s">
        <v>268</v>
      </c>
      <c r="G37" s="176">
        <f>INDEX('B. Maturity Model Grading'!$I$4:$I$33,MATCH(AN37,'B. Maturity Model Grading'!$H$4:$H$33,0))</f>
        <v>0.72839506172839508</v>
      </c>
      <c r="H37" s="177"/>
      <c r="I37" s="177"/>
      <c r="J37" s="177"/>
      <c r="K37" s="178"/>
      <c r="L37" s="178"/>
      <c r="M37" s="179" cm="1">
        <f t="array" ref="M37">_xlfn.SWITCH(F37,"High",1,"Medium",0.5,"Low",0.25,0)*_xlfn.IFS(G37&lt;=0.4,0.4,G37&lt;=0.6,0.6,G37&lt;=0.8,0.8,G37&lt;=1,1)</f>
        <v>0.8</v>
      </c>
      <c r="N37" s="274"/>
      <c r="O37" s="177"/>
      <c r="P37" s="177"/>
      <c r="Q37" s="177"/>
      <c r="R37" s="274"/>
      <c r="S37" s="177"/>
      <c r="T37" s="177"/>
      <c r="U37" s="177"/>
      <c r="V37" s="274"/>
      <c r="W37" s="177"/>
      <c r="X37" s="177"/>
      <c r="Y37" s="177"/>
      <c r="Z37" s="274"/>
      <c r="AA37" s="177"/>
      <c r="AB37" s="177"/>
      <c r="AC37" s="177"/>
      <c r="AD37" s="274"/>
      <c r="AE37" s="281"/>
      <c r="AF37" s="178"/>
      <c r="AG37" s="211">
        <f t="shared" ref="AG37:AG65" si="2">IFERROR(M37*AE37,"N/A")</f>
        <v>0</v>
      </c>
      <c r="AH37" s="256"/>
      <c r="AI37" s="256"/>
      <c r="AJ37" s="256"/>
      <c r="AK37" s="256"/>
      <c r="AL37" s="178"/>
      <c r="AM37" s="92" t="s">
        <v>283</v>
      </c>
      <c r="AN37" s="93" t="s">
        <v>126</v>
      </c>
    </row>
    <row r="38" spans="1:40" ht="144" x14ac:dyDescent="0.25">
      <c r="A38" s="323"/>
      <c r="B38" s="320"/>
      <c r="C38" s="175">
        <v>34</v>
      </c>
      <c r="D38" s="280" t="s">
        <v>335</v>
      </c>
      <c r="E38" s="293" t="s">
        <v>336</v>
      </c>
      <c r="F38" s="129" t="s">
        <v>268</v>
      </c>
      <c r="G38" s="176">
        <f>INDEX('B. Maturity Model Grading'!$I$4:$I$33,MATCH(AN38,'B. Maturity Model Grading'!$H$4:$H$33,0))</f>
        <v>0.72839506172839508</v>
      </c>
      <c r="H38" s="177"/>
      <c r="I38" s="177"/>
      <c r="J38" s="177"/>
      <c r="K38" s="178"/>
      <c r="L38" s="178"/>
      <c r="M38" s="179" cm="1">
        <f t="array" ref="M38">_xlfn.SWITCH(F38,"High",1,"Medium",0.5,"Low",0.25,0)*_xlfn.IFS(G38&lt;=0.4,0.4,G38&lt;=0.6,0.6,G38&lt;=0.8,0.8,G38&lt;=1,1)</f>
        <v>0.8</v>
      </c>
      <c r="N38" s="274"/>
      <c r="O38" s="177"/>
      <c r="P38" s="177"/>
      <c r="Q38" s="177"/>
      <c r="R38" s="274"/>
      <c r="S38" s="177"/>
      <c r="T38" s="177"/>
      <c r="U38" s="177"/>
      <c r="V38" s="274"/>
      <c r="W38" s="177"/>
      <c r="X38" s="177"/>
      <c r="Y38" s="177"/>
      <c r="Z38" s="274"/>
      <c r="AA38" s="177"/>
      <c r="AB38" s="177"/>
      <c r="AC38" s="177"/>
      <c r="AD38" s="274"/>
      <c r="AE38" s="281"/>
      <c r="AF38" s="178"/>
      <c r="AG38" s="211">
        <f t="shared" si="2"/>
        <v>0</v>
      </c>
      <c r="AH38" s="256"/>
      <c r="AI38" s="256"/>
      <c r="AJ38" s="256"/>
      <c r="AK38" s="256"/>
      <c r="AL38" s="178"/>
      <c r="AM38" s="92" t="s">
        <v>283</v>
      </c>
      <c r="AN38" s="93" t="s">
        <v>126</v>
      </c>
    </row>
    <row r="39" spans="1:40" ht="54" x14ac:dyDescent="0.25">
      <c r="A39" s="321" t="str">
        <f t="shared" ref="A39" si="3">IF(AM38&lt;&gt;AM39,AM39,"")</f>
        <v>Logistics</v>
      </c>
      <c r="B39" s="320" t="str">
        <f t="shared" si="1"/>
        <v>Warehouse Management</v>
      </c>
      <c r="C39" s="175">
        <v>35</v>
      </c>
      <c r="D39" s="280" t="s">
        <v>337</v>
      </c>
      <c r="E39" s="293" t="s">
        <v>338</v>
      </c>
      <c r="F39" s="129" t="s">
        <v>290</v>
      </c>
      <c r="G39" s="176">
        <f>INDEX('B. Maturity Model Grading'!$I$4:$I$33,MATCH(AN39,'B. Maturity Model Grading'!$H$4:$H$33,0))</f>
        <v>0.30864197530864196</v>
      </c>
      <c r="H39" s="177"/>
      <c r="I39" s="177"/>
      <c r="J39" s="177"/>
      <c r="K39" s="178"/>
      <c r="L39" s="178"/>
      <c r="M39" s="179" cm="1">
        <f t="array" ref="M39">_xlfn.SWITCH(F39,"High",1,"Medium",0.5,"Low",0.25,0)*_xlfn.IFS(G39&lt;=0.4,0.4,G39&lt;=0.6,0.6,G39&lt;=0.8,0.8,G39&lt;=1,1)</f>
        <v>0.1</v>
      </c>
      <c r="N39" s="180"/>
      <c r="O39" s="177"/>
      <c r="P39" s="177"/>
      <c r="Q39" s="177"/>
      <c r="R39" s="180"/>
      <c r="S39" s="177"/>
      <c r="T39" s="177"/>
      <c r="U39" s="177"/>
      <c r="V39" s="180"/>
      <c r="W39" s="177"/>
      <c r="X39" s="177"/>
      <c r="Y39" s="177"/>
      <c r="Z39" s="180"/>
      <c r="AA39" s="177"/>
      <c r="AB39" s="177"/>
      <c r="AC39" s="177"/>
      <c r="AD39" s="180"/>
      <c r="AE39" s="281"/>
      <c r="AF39" s="178"/>
      <c r="AG39" s="211">
        <f t="shared" si="2"/>
        <v>0</v>
      </c>
      <c r="AH39" s="256"/>
      <c r="AI39" s="256"/>
      <c r="AJ39" s="256"/>
      <c r="AK39" s="256"/>
      <c r="AL39" s="178"/>
      <c r="AM39" s="92" t="s">
        <v>339</v>
      </c>
      <c r="AN39" s="93" t="s">
        <v>137</v>
      </c>
    </row>
    <row r="40" spans="1:40" ht="36" x14ac:dyDescent="0.25">
      <c r="A40" s="322"/>
      <c r="B40" s="320"/>
      <c r="C40" s="175">
        <v>36</v>
      </c>
      <c r="D40" s="280" t="s">
        <v>340</v>
      </c>
      <c r="E40" s="293" t="s">
        <v>341</v>
      </c>
      <c r="F40" s="129" t="s">
        <v>290</v>
      </c>
      <c r="G40" s="176">
        <f>INDEX('B. Maturity Model Grading'!$I$4:$I$33,MATCH(AN40,'B. Maturity Model Grading'!$H$4:$H$33,0))</f>
        <v>0.30864197530864196</v>
      </c>
      <c r="H40" s="177"/>
      <c r="I40" s="177"/>
      <c r="J40" s="177"/>
      <c r="K40" s="178"/>
      <c r="L40" s="178"/>
      <c r="M40" s="179" cm="1">
        <f t="array" ref="M40">_xlfn.SWITCH(F40,"High",1,"Medium",0.5,"Low",0.25,0)*_xlfn.IFS(G40&lt;=0.4,0.4,G40&lt;=0.6,0.6,G40&lt;=0.8,0.8,G40&lt;=1,1)</f>
        <v>0.1</v>
      </c>
      <c r="N40" s="180"/>
      <c r="O40" s="177"/>
      <c r="P40" s="177"/>
      <c r="Q40" s="177"/>
      <c r="R40" s="180"/>
      <c r="S40" s="177"/>
      <c r="T40" s="177"/>
      <c r="U40" s="177"/>
      <c r="V40" s="180"/>
      <c r="W40" s="177"/>
      <c r="X40" s="177"/>
      <c r="Y40" s="177"/>
      <c r="Z40" s="180"/>
      <c r="AA40" s="177"/>
      <c r="AB40" s="177"/>
      <c r="AC40" s="177"/>
      <c r="AD40" s="180"/>
      <c r="AE40" s="281"/>
      <c r="AF40" s="178"/>
      <c r="AG40" s="211">
        <f t="shared" si="2"/>
        <v>0</v>
      </c>
      <c r="AH40" s="256"/>
      <c r="AI40" s="256"/>
      <c r="AJ40" s="256"/>
      <c r="AK40" s="256"/>
      <c r="AL40" s="178"/>
      <c r="AM40" s="92" t="s">
        <v>339</v>
      </c>
      <c r="AN40" s="93" t="s">
        <v>137</v>
      </c>
    </row>
    <row r="41" spans="1:40" ht="54" x14ac:dyDescent="0.25">
      <c r="A41" s="322"/>
      <c r="B41" s="320" t="str">
        <f t="shared" si="1"/>
        <v>End-to-End Network Design</v>
      </c>
      <c r="C41" s="175">
        <v>37</v>
      </c>
      <c r="D41" s="280" t="s">
        <v>342</v>
      </c>
      <c r="E41" s="293" t="s">
        <v>343</v>
      </c>
      <c r="F41" s="129" t="s">
        <v>290</v>
      </c>
      <c r="G41" s="176">
        <f>INDEX('B. Maturity Model Grading'!$I$4:$I$33,MATCH(AN41,'B. Maturity Model Grading'!$H$4:$H$33,0))</f>
        <v>0.83950617283950613</v>
      </c>
      <c r="H41" s="177"/>
      <c r="I41" s="177"/>
      <c r="J41" s="177"/>
      <c r="K41" s="178"/>
      <c r="L41" s="178"/>
      <c r="M41" s="179" cm="1">
        <f t="array" ref="M41">_xlfn.SWITCH(F41,"High",1,"Medium",0.5,"Low",0.25,0)*_xlfn.IFS(G41&lt;=0.4,0.4,G41&lt;=0.6,0.6,G41&lt;=0.8,0.8,G41&lt;=1,1)</f>
        <v>0.25</v>
      </c>
      <c r="N41" s="180"/>
      <c r="O41" s="177"/>
      <c r="P41" s="177"/>
      <c r="Q41" s="177"/>
      <c r="R41" s="180"/>
      <c r="S41" s="177"/>
      <c r="T41" s="177"/>
      <c r="U41" s="177"/>
      <c r="V41" s="180"/>
      <c r="W41" s="177"/>
      <c r="X41" s="177"/>
      <c r="Y41" s="177"/>
      <c r="Z41" s="180"/>
      <c r="AA41" s="177"/>
      <c r="AB41" s="177"/>
      <c r="AC41" s="177"/>
      <c r="AD41" s="180"/>
      <c r="AE41" s="281"/>
      <c r="AF41" s="178"/>
      <c r="AG41" s="211">
        <f t="shared" si="2"/>
        <v>0</v>
      </c>
      <c r="AH41" s="256"/>
      <c r="AI41" s="256"/>
      <c r="AJ41" s="256"/>
      <c r="AK41" s="256"/>
      <c r="AL41" s="178"/>
      <c r="AM41" s="92" t="s">
        <v>339</v>
      </c>
      <c r="AN41" s="93" t="s">
        <v>142</v>
      </c>
    </row>
    <row r="42" spans="1:40" ht="54" x14ac:dyDescent="0.25">
      <c r="A42" s="322"/>
      <c r="B42" s="320"/>
      <c r="C42" s="175">
        <v>38</v>
      </c>
      <c r="D42" s="280" t="s">
        <v>344</v>
      </c>
      <c r="E42" s="293" t="s">
        <v>345</v>
      </c>
      <c r="F42" s="129" t="s">
        <v>276</v>
      </c>
      <c r="G42" s="176">
        <f>INDEX('B. Maturity Model Grading'!$I$4:$I$33,MATCH(AN42,'B. Maturity Model Grading'!$H$4:$H$33,0))</f>
        <v>0.83950617283950613</v>
      </c>
      <c r="H42" s="177"/>
      <c r="I42" s="177"/>
      <c r="J42" s="177"/>
      <c r="K42" s="178"/>
      <c r="L42" s="178"/>
      <c r="M42" s="179" cm="1">
        <f t="array" ref="M42">_xlfn.SWITCH(F42,"High",1,"Medium",0.5,"Low",0.25,0)*_xlfn.IFS(G42&lt;=0.4,0.4,G42&lt;=0.6,0.6,G42&lt;=0.8,0.8,G42&lt;=1,1)</f>
        <v>0.5</v>
      </c>
      <c r="N42" s="180"/>
      <c r="O42" s="177"/>
      <c r="P42" s="177"/>
      <c r="Q42" s="177"/>
      <c r="R42" s="180"/>
      <c r="S42" s="177"/>
      <c r="T42" s="177"/>
      <c r="U42" s="177"/>
      <c r="V42" s="180"/>
      <c r="W42" s="177"/>
      <c r="X42" s="177"/>
      <c r="Y42" s="177"/>
      <c r="Z42" s="180"/>
      <c r="AA42" s="177"/>
      <c r="AB42" s="177"/>
      <c r="AC42" s="177"/>
      <c r="AD42" s="180"/>
      <c r="AE42" s="281"/>
      <c r="AF42" s="178"/>
      <c r="AG42" s="211">
        <f t="shared" si="2"/>
        <v>0</v>
      </c>
      <c r="AH42" s="256"/>
      <c r="AI42" s="256"/>
      <c r="AJ42" s="256"/>
      <c r="AK42" s="256"/>
      <c r="AL42" s="178"/>
      <c r="AM42" s="92" t="s">
        <v>339</v>
      </c>
      <c r="AN42" s="93" t="s">
        <v>142</v>
      </c>
    </row>
    <row r="43" spans="1:40" ht="54" x14ac:dyDescent="0.25">
      <c r="A43" s="324"/>
      <c r="B43" s="184" t="str">
        <f t="shared" si="1"/>
        <v>Carrier and Vendor Management</v>
      </c>
      <c r="C43" s="175">
        <v>39</v>
      </c>
      <c r="D43" s="280" t="s">
        <v>346</v>
      </c>
      <c r="E43" s="293" t="s">
        <v>347</v>
      </c>
      <c r="F43" s="129" t="s">
        <v>276</v>
      </c>
      <c r="G43" s="176">
        <f>INDEX('B. Maturity Model Grading'!$I$4:$I$33,MATCH(AN43,'B. Maturity Model Grading'!$H$4:$H$33,0))</f>
        <v>0.39506172839506171</v>
      </c>
      <c r="H43" s="177"/>
      <c r="I43" s="177"/>
      <c r="J43" s="177"/>
      <c r="K43" s="178"/>
      <c r="L43" s="178"/>
      <c r="M43" s="179" cm="1">
        <f t="array" ref="M43">_xlfn.SWITCH(F43,"High",1,"Medium",0.5,"Low",0.25,0)*_xlfn.IFS(G43&lt;=0.4,0.4,G43&lt;=0.6,0.6,G43&lt;=0.8,0.8,G43&lt;=1,1)</f>
        <v>0.2</v>
      </c>
      <c r="N43" s="180"/>
      <c r="O43" s="177"/>
      <c r="P43" s="177"/>
      <c r="Q43" s="177"/>
      <c r="R43" s="180"/>
      <c r="S43" s="177"/>
      <c r="T43" s="177"/>
      <c r="U43" s="177"/>
      <c r="V43" s="180"/>
      <c r="W43" s="177"/>
      <c r="X43" s="177"/>
      <c r="Y43" s="177"/>
      <c r="Z43" s="180"/>
      <c r="AA43" s="177"/>
      <c r="AB43" s="177"/>
      <c r="AC43" s="177"/>
      <c r="AD43" s="180"/>
      <c r="AE43" s="281"/>
      <c r="AF43" s="178"/>
      <c r="AG43" s="211">
        <f t="shared" si="2"/>
        <v>0</v>
      </c>
      <c r="AH43" s="256"/>
      <c r="AI43" s="256"/>
      <c r="AJ43" s="256"/>
      <c r="AK43" s="256"/>
      <c r="AL43" s="178"/>
      <c r="AM43" s="92" t="s">
        <v>339</v>
      </c>
      <c r="AN43" s="93" t="s">
        <v>147</v>
      </c>
    </row>
    <row r="44" spans="1:40" ht="54" x14ac:dyDescent="0.25">
      <c r="A44" s="322" t="str">
        <f>IF(AM43&lt;&gt;AM44,AM44,"")</f>
        <v>Supply Chain Visibility</v>
      </c>
      <c r="B44" s="184" t="str">
        <f>IF(AN43&lt;&gt;AN44,AN44,"")</f>
        <v>Extended Supply Chain Mapping</v>
      </c>
      <c r="C44" s="175">
        <v>40</v>
      </c>
      <c r="D44" s="280" t="s">
        <v>348</v>
      </c>
      <c r="E44" s="293" t="s">
        <v>349</v>
      </c>
      <c r="F44" s="129" t="s">
        <v>268</v>
      </c>
      <c r="G44" s="176">
        <f>INDEX('B. Maturity Model Grading'!$I$4:$I$33,MATCH(AN44,'B. Maturity Model Grading'!$H$4:$H$33,0))</f>
        <v>0.77777777777777779</v>
      </c>
      <c r="H44" s="177"/>
      <c r="I44" s="177"/>
      <c r="J44" s="177"/>
      <c r="K44" s="178"/>
      <c r="L44" s="178"/>
      <c r="M44" s="179" cm="1">
        <f t="array" ref="M44">_xlfn.SWITCH(F44,"High",1,"Medium",0.5,"Low",0.25,0)*_xlfn.IFS(G44&lt;=0.4,0.4,G44&lt;=0.6,0.6,G44&lt;=0.8,0.8,G44&lt;=1,1)</f>
        <v>0.8</v>
      </c>
      <c r="N44" s="274"/>
      <c r="O44" s="177"/>
      <c r="P44" s="177"/>
      <c r="Q44" s="177"/>
      <c r="R44" s="274"/>
      <c r="S44" s="177"/>
      <c r="T44" s="177"/>
      <c r="U44" s="177"/>
      <c r="V44" s="274"/>
      <c r="W44" s="177"/>
      <c r="X44" s="177"/>
      <c r="Y44" s="177"/>
      <c r="Z44" s="274"/>
      <c r="AA44" s="177"/>
      <c r="AB44" s="177"/>
      <c r="AC44" s="177"/>
      <c r="AD44" s="274"/>
      <c r="AE44" s="281"/>
      <c r="AF44" s="178"/>
      <c r="AG44" s="211">
        <f t="shared" si="2"/>
        <v>0</v>
      </c>
      <c r="AH44" s="256"/>
      <c r="AI44" s="256"/>
      <c r="AJ44" s="256"/>
      <c r="AK44" s="256"/>
      <c r="AL44" s="178"/>
      <c r="AM44" s="92" t="s">
        <v>350</v>
      </c>
      <c r="AN44" s="93" t="s">
        <v>152</v>
      </c>
    </row>
    <row r="45" spans="1:40" ht="57" x14ac:dyDescent="0.25">
      <c r="A45" s="322"/>
      <c r="B45" s="320" t="str">
        <f t="shared" si="1"/>
        <v>Extended Supplier Collaboration and Communication</v>
      </c>
      <c r="C45" s="175">
        <v>41</v>
      </c>
      <c r="D45" s="280" t="s">
        <v>351</v>
      </c>
      <c r="E45" s="293" t="s">
        <v>352</v>
      </c>
      <c r="F45" s="129" t="s">
        <v>276</v>
      </c>
      <c r="G45" s="176">
        <f>INDEX('B. Maturity Model Grading'!$I$4:$I$33,MATCH(AN45,'B. Maturity Model Grading'!$H$4:$H$33,0))</f>
        <v>0.71604938271604934</v>
      </c>
      <c r="H45" s="177"/>
      <c r="I45" s="177"/>
      <c r="J45" s="177"/>
      <c r="K45" s="178"/>
      <c r="L45" s="178"/>
      <c r="M45" s="179" cm="1">
        <f t="array" ref="M45">_xlfn.SWITCH(F45,"High",1,"Medium",0.5,"Low",0.25,0)*_xlfn.IFS(G45&lt;=0.4,0.4,G45&lt;=0.6,0.6,G45&lt;=0.8,0.8,G45&lt;=1,1)</f>
        <v>0.4</v>
      </c>
      <c r="N45" s="274"/>
      <c r="O45" s="177"/>
      <c r="P45" s="177"/>
      <c r="Q45" s="177"/>
      <c r="R45" s="274"/>
      <c r="S45" s="177"/>
      <c r="T45" s="177"/>
      <c r="U45" s="177"/>
      <c r="V45" s="274"/>
      <c r="W45" s="177"/>
      <c r="X45" s="177"/>
      <c r="Y45" s="177"/>
      <c r="Z45" s="274"/>
      <c r="AA45" s="177"/>
      <c r="AB45" s="177"/>
      <c r="AC45" s="177"/>
      <c r="AD45" s="274"/>
      <c r="AE45" s="281"/>
      <c r="AF45" s="178"/>
      <c r="AG45" s="211">
        <f t="shared" si="2"/>
        <v>0</v>
      </c>
      <c r="AH45" s="256"/>
      <c r="AI45" s="256"/>
      <c r="AJ45" s="256"/>
      <c r="AK45" s="256"/>
      <c r="AL45" s="178"/>
      <c r="AM45" s="92" t="s">
        <v>350</v>
      </c>
      <c r="AN45" s="93" t="s">
        <v>157</v>
      </c>
    </row>
    <row r="46" spans="1:40" ht="57" x14ac:dyDescent="0.25">
      <c r="A46" s="322"/>
      <c r="B46" s="320"/>
      <c r="C46" s="175">
        <v>42</v>
      </c>
      <c r="D46" s="280" t="s">
        <v>353</v>
      </c>
      <c r="E46" s="293" t="s">
        <v>354</v>
      </c>
      <c r="F46" s="129" t="s">
        <v>276</v>
      </c>
      <c r="G46" s="176">
        <f>INDEX('B. Maturity Model Grading'!$I$4:$I$33,MATCH(AN46,'B. Maturity Model Grading'!$H$4:$H$33,0))</f>
        <v>0.71604938271604934</v>
      </c>
      <c r="H46" s="177"/>
      <c r="I46" s="177"/>
      <c r="J46" s="177"/>
      <c r="K46" s="178"/>
      <c r="L46" s="178"/>
      <c r="M46" s="179" cm="1">
        <f t="array" ref="M46">_xlfn.SWITCH(F46,"High",1,"Medium",0.5,"Low",0.25,0)*_xlfn.IFS(G46&lt;=0.4,0.4,G46&lt;=0.6,0.6,G46&lt;=0.8,0.8,G46&lt;=1,1)</f>
        <v>0.4</v>
      </c>
      <c r="N46" s="273"/>
      <c r="O46" s="177"/>
      <c r="P46" s="177"/>
      <c r="Q46" s="177"/>
      <c r="R46" s="273"/>
      <c r="S46" s="177"/>
      <c r="T46" s="177"/>
      <c r="U46" s="177"/>
      <c r="V46" s="273"/>
      <c r="W46" s="177"/>
      <c r="X46" s="177"/>
      <c r="Y46" s="177"/>
      <c r="Z46" s="273"/>
      <c r="AA46" s="177"/>
      <c r="AB46" s="177"/>
      <c r="AC46" s="177"/>
      <c r="AD46" s="273"/>
      <c r="AE46" s="281"/>
      <c r="AF46" s="178"/>
      <c r="AG46" s="211">
        <f t="shared" si="2"/>
        <v>0</v>
      </c>
      <c r="AH46" s="256"/>
      <c r="AI46" s="256"/>
      <c r="AJ46" s="256"/>
      <c r="AK46" s="256"/>
      <c r="AL46" s="178"/>
      <c r="AM46" s="92" t="s">
        <v>350</v>
      </c>
      <c r="AN46" s="93" t="s">
        <v>157</v>
      </c>
    </row>
    <row r="47" spans="1:40" ht="54" x14ac:dyDescent="0.25">
      <c r="A47" s="322"/>
      <c r="B47" s="184" t="str">
        <f t="shared" si="1"/>
        <v>Tracking and Tracing Management</v>
      </c>
      <c r="C47" s="175">
        <v>43</v>
      </c>
      <c r="D47" s="280" t="s">
        <v>355</v>
      </c>
      <c r="E47" s="293" t="s">
        <v>356</v>
      </c>
      <c r="F47" s="129" t="s">
        <v>268</v>
      </c>
      <c r="G47" s="176">
        <f>INDEX('B. Maturity Model Grading'!$I$4:$I$33,MATCH(AN47,'B. Maturity Model Grading'!$H$4:$H$33,0))</f>
        <v>0.55555555555555558</v>
      </c>
      <c r="H47" s="177"/>
      <c r="I47" s="177"/>
      <c r="J47" s="177"/>
      <c r="K47" s="178"/>
      <c r="L47" s="178"/>
      <c r="M47" s="179" cm="1">
        <f t="array" ref="M47">_xlfn.SWITCH(F47,"High",1,"Medium",0.5,"Low",0.25,0)*_xlfn.IFS(G47&lt;=0.4,0.4,G47&lt;=0.6,0.6,G47&lt;=0.8,0.8,G47&lt;=1,1)</f>
        <v>0.6</v>
      </c>
      <c r="N47" s="273"/>
      <c r="O47" s="177"/>
      <c r="P47" s="177"/>
      <c r="Q47" s="177"/>
      <c r="R47" s="273"/>
      <c r="S47" s="177"/>
      <c r="T47" s="177"/>
      <c r="U47" s="177"/>
      <c r="V47" s="273"/>
      <c r="W47" s="177"/>
      <c r="X47" s="177"/>
      <c r="Y47" s="177"/>
      <c r="Z47" s="273"/>
      <c r="AA47" s="177"/>
      <c r="AB47" s="177"/>
      <c r="AC47" s="177"/>
      <c r="AD47" s="273"/>
      <c r="AE47" s="281"/>
      <c r="AF47" s="178"/>
      <c r="AG47" s="211">
        <f t="shared" si="2"/>
        <v>0</v>
      </c>
      <c r="AH47" s="256"/>
      <c r="AI47" s="256"/>
      <c r="AJ47" s="256"/>
      <c r="AK47" s="256"/>
      <c r="AL47" s="178"/>
      <c r="AM47" s="92" t="s">
        <v>350</v>
      </c>
      <c r="AN47" s="93" t="s">
        <v>162</v>
      </c>
    </row>
    <row r="48" spans="1:40" ht="72" x14ac:dyDescent="0.25">
      <c r="A48" s="322"/>
      <c r="B48" s="320" t="str">
        <f t="shared" si="1"/>
        <v>Organizational Fulfillment Performance</v>
      </c>
      <c r="C48" s="175">
        <v>44</v>
      </c>
      <c r="D48" s="280" t="s">
        <v>357</v>
      </c>
      <c r="E48" s="293" t="s">
        <v>358</v>
      </c>
      <c r="F48" s="129" t="s">
        <v>276</v>
      </c>
      <c r="G48" s="176">
        <f>INDEX('B. Maturity Model Grading'!$I$4:$I$33,MATCH(AN48,'B. Maturity Model Grading'!$H$4:$H$33,0))</f>
        <v>0.70370370370370372</v>
      </c>
      <c r="H48" s="177"/>
      <c r="I48" s="177"/>
      <c r="J48" s="177"/>
      <c r="K48" s="178"/>
      <c r="L48" s="178"/>
      <c r="M48" s="179" cm="1">
        <f t="array" ref="M48">_xlfn.SWITCH(F48,"High",1,"Medium",0.5,"Low",0.25,0)*_xlfn.IFS(G48&lt;=0.4,0.4,G48&lt;=0.6,0.6,G48&lt;=0.8,0.8,G48&lt;=1,1)</f>
        <v>0.4</v>
      </c>
      <c r="N48" s="274"/>
      <c r="O48" s="177"/>
      <c r="P48" s="177"/>
      <c r="Q48" s="177"/>
      <c r="R48" s="274"/>
      <c r="S48" s="177"/>
      <c r="T48" s="177"/>
      <c r="U48" s="177"/>
      <c r="V48" s="274"/>
      <c r="W48" s="177"/>
      <c r="X48" s="177"/>
      <c r="Y48" s="177"/>
      <c r="Z48" s="274"/>
      <c r="AA48" s="177"/>
      <c r="AB48" s="177"/>
      <c r="AC48" s="177"/>
      <c r="AD48" s="274"/>
      <c r="AE48" s="281"/>
      <c r="AF48" s="178"/>
      <c r="AG48" s="211">
        <f t="shared" si="2"/>
        <v>0</v>
      </c>
      <c r="AH48" s="256"/>
      <c r="AI48" s="256"/>
      <c r="AJ48" s="256"/>
      <c r="AK48" s="256"/>
      <c r="AL48" s="178"/>
      <c r="AM48" s="92" t="s">
        <v>350</v>
      </c>
      <c r="AN48" s="93" t="s">
        <v>167</v>
      </c>
    </row>
    <row r="49" spans="1:40" ht="54" x14ac:dyDescent="0.25">
      <c r="A49" s="322"/>
      <c r="B49" s="320"/>
      <c r="C49" s="175">
        <v>45</v>
      </c>
      <c r="D49" s="280" t="s">
        <v>346</v>
      </c>
      <c r="E49" s="293" t="s">
        <v>359</v>
      </c>
      <c r="F49" s="129" t="s">
        <v>276</v>
      </c>
      <c r="G49" s="176">
        <f>INDEX('B. Maturity Model Grading'!$I$4:$I$33,MATCH(AN49,'B. Maturity Model Grading'!$H$4:$H$33,0))</f>
        <v>0.70370370370370372</v>
      </c>
      <c r="H49" s="177"/>
      <c r="I49" s="177"/>
      <c r="J49" s="177"/>
      <c r="K49" s="178"/>
      <c r="L49" s="178"/>
      <c r="M49" s="179" cm="1">
        <f t="array" ref="M49">_xlfn.SWITCH(F49,"High",1,"Medium",0.5,"Low",0.25,0)*_xlfn.IFS(G49&lt;=0.4,0.4,G49&lt;=0.6,0.6,G49&lt;=0.8,0.8,G49&lt;=1,1)</f>
        <v>0.4</v>
      </c>
      <c r="N49" s="274"/>
      <c r="O49" s="177"/>
      <c r="P49" s="177"/>
      <c r="Q49" s="177"/>
      <c r="R49" s="274"/>
      <c r="S49" s="177"/>
      <c r="T49" s="177"/>
      <c r="U49" s="177"/>
      <c r="V49" s="274"/>
      <c r="W49" s="177"/>
      <c r="X49" s="177"/>
      <c r="Y49" s="177"/>
      <c r="Z49" s="274"/>
      <c r="AA49" s="177"/>
      <c r="AB49" s="177"/>
      <c r="AC49" s="177"/>
      <c r="AD49" s="274"/>
      <c r="AE49" s="281"/>
      <c r="AF49" s="178"/>
      <c r="AG49" s="211">
        <f t="shared" si="2"/>
        <v>0</v>
      </c>
      <c r="AH49" s="256"/>
      <c r="AI49" s="256"/>
      <c r="AJ49" s="256"/>
      <c r="AK49" s="256"/>
      <c r="AL49" s="178"/>
      <c r="AM49" s="92" t="s">
        <v>350</v>
      </c>
      <c r="AN49" s="93" t="s">
        <v>167</v>
      </c>
    </row>
    <row r="50" spans="1:40" ht="72" x14ac:dyDescent="0.25">
      <c r="A50" s="323"/>
      <c r="B50" s="320"/>
      <c r="C50" s="175">
        <v>46</v>
      </c>
      <c r="D50" s="280" t="s">
        <v>360</v>
      </c>
      <c r="E50" s="293" t="s">
        <v>361</v>
      </c>
      <c r="F50" s="129" t="s">
        <v>276</v>
      </c>
      <c r="G50" s="176">
        <f>INDEX('B. Maturity Model Grading'!$I$4:$I$33,MATCH(AN50,'B. Maturity Model Grading'!$H$4:$H$33,0))</f>
        <v>0.70370370370370372</v>
      </c>
      <c r="H50" s="177"/>
      <c r="I50" s="177"/>
      <c r="J50" s="177"/>
      <c r="K50" s="178"/>
      <c r="L50" s="178"/>
      <c r="M50" s="179" cm="1">
        <f t="array" ref="M50">_xlfn.SWITCH(F50,"High",1,"Medium",0.5,"Low",0.25,0)*_xlfn.IFS(G50&lt;=0.4,0.4,G50&lt;=0.6,0.6,G50&lt;=0.8,0.8,G50&lt;=1,1)</f>
        <v>0.4</v>
      </c>
      <c r="N50" s="274"/>
      <c r="O50" s="177"/>
      <c r="P50" s="177"/>
      <c r="Q50" s="177"/>
      <c r="R50" s="274"/>
      <c r="S50" s="177"/>
      <c r="T50" s="177"/>
      <c r="U50" s="177"/>
      <c r="V50" s="274"/>
      <c r="W50" s="177"/>
      <c r="X50" s="177"/>
      <c r="Y50" s="177"/>
      <c r="Z50" s="274"/>
      <c r="AA50" s="177"/>
      <c r="AB50" s="177"/>
      <c r="AC50" s="177"/>
      <c r="AD50" s="274"/>
      <c r="AE50" s="281"/>
      <c r="AF50" s="178"/>
      <c r="AG50" s="211">
        <f t="shared" si="2"/>
        <v>0</v>
      </c>
      <c r="AH50" s="256"/>
      <c r="AI50" s="256"/>
      <c r="AJ50" s="256"/>
      <c r="AK50" s="256"/>
      <c r="AL50" s="178"/>
      <c r="AM50" s="92" t="s">
        <v>350</v>
      </c>
      <c r="AN50" s="93" t="s">
        <v>167</v>
      </c>
    </row>
    <row r="51" spans="1:40" ht="54" x14ac:dyDescent="0.25">
      <c r="A51" s="291" t="str">
        <f>IF(AM50&lt;&gt;AM51,AM51,"")</f>
        <v>Supplier Management</v>
      </c>
      <c r="B51" s="184" t="str">
        <f>IF(AN50&lt;&gt;AN51,AN51,"")</f>
        <v>Supplier Performance Management</v>
      </c>
      <c r="C51" s="175">
        <v>47</v>
      </c>
      <c r="D51" s="280" t="s">
        <v>362</v>
      </c>
      <c r="E51" s="293" t="s">
        <v>363</v>
      </c>
      <c r="F51" s="129" t="s">
        <v>276</v>
      </c>
      <c r="G51" s="176">
        <f>INDEX('B. Maturity Model Grading'!$I$4:$I$33,MATCH(AN51,'B. Maturity Model Grading'!$H$4:$H$33,0))</f>
        <v>1</v>
      </c>
      <c r="H51" s="177"/>
      <c r="I51" s="177"/>
      <c r="J51" s="177"/>
      <c r="K51" s="178"/>
      <c r="L51" s="178"/>
      <c r="M51" s="179" cm="1">
        <f t="array" ref="M51">_xlfn.SWITCH(F51,"High",1,"Medium",0.5,"Low",0.25,0)*_xlfn.IFS(G51&lt;=0.4,0.4,G51&lt;=0.6,0.6,G51&lt;=0.8,0.8,G51&lt;=1,1)</f>
        <v>0.5</v>
      </c>
      <c r="N51" s="180"/>
      <c r="O51" s="177"/>
      <c r="P51" s="177"/>
      <c r="Q51" s="177"/>
      <c r="R51" s="180"/>
      <c r="S51" s="177"/>
      <c r="T51" s="177"/>
      <c r="U51" s="177"/>
      <c r="V51" s="180"/>
      <c r="W51" s="177"/>
      <c r="X51" s="177"/>
      <c r="Y51" s="177"/>
      <c r="Z51" s="180"/>
      <c r="AA51" s="177"/>
      <c r="AB51" s="177"/>
      <c r="AC51" s="177"/>
      <c r="AD51" s="180"/>
      <c r="AE51" s="281"/>
      <c r="AF51" s="178"/>
      <c r="AG51" s="211">
        <f t="shared" si="2"/>
        <v>0</v>
      </c>
      <c r="AH51" s="256"/>
      <c r="AI51" s="256"/>
      <c r="AJ51" s="256"/>
      <c r="AK51" s="256"/>
      <c r="AL51" s="178"/>
      <c r="AM51" s="92" t="s">
        <v>364</v>
      </c>
      <c r="AN51" s="93" t="s">
        <v>172</v>
      </c>
    </row>
    <row r="52" spans="1:40" ht="87" customHeight="1" x14ac:dyDescent="0.25">
      <c r="A52" s="321" t="str">
        <f>IF(AM51&lt;&gt;AM52,AM52,"")</f>
        <v>Risk Management and Contingency Planning</v>
      </c>
      <c r="B52" s="320" t="str">
        <f>IF(AN51&lt;&gt;AN52,AN52,"")</f>
        <v>Business Continuity and Mitigation Planning</v>
      </c>
      <c r="C52" s="175">
        <v>48</v>
      </c>
      <c r="D52" s="280" t="s">
        <v>365</v>
      </c>
      <c r="E52" s="293" t="s">
        <v>366</v>
      </c>
      <c r="F52" s="129" t="s">
        <v>268</v>
      </c>
      <c r="G52" s="181">
        <f>INDEX('B. Maturity Model Grading'!$I$4:$I$33,MATCH(AN52,'B. Maturity Model Grading'!$H$4:$H$33,0))</f>
        <v>0.97530864197530864</v>
      </c>
      <c r="H52" s="177"/>
      <c r="I52" s="177"/>
      <c r="J52" s="177"/>
      <c r="K52" s="178"/>
      <c r="L52" s="178"/>
      <c r="M52" s="179" cm="1">
        <f t="array" ref="M52">_xlfn.SWITCH(F52,"High",1,"Medium",0.5,"Low",0.25,0)*_xlfn.IFS(G52&lt;=0.4,0.4,G52&lt;=0.6,0.6,G52&lt;=0.8,0.8,G52&lt;=1,1)</f>
        <v>1</v>
      </c>
      <c r="N52" s="274"/>
      <c r="O52" s="177"/>
      <c r="P52" s="177"/>
      <c r="Q52" s="177"/>
      <c r="R52" s="274"/>
      <c r="S52" s="177"/>
      <c r="T52" s="177"/>
      <c r="U52" s="177"/>
      <c r="V52" s="274"/>
      <c r="W52" s="177"/>
      <c r="X52" s="177"/>
      <c r="Y52" s="177"/>
      <c r="Z52" s="274"/>
      <c r="AA52" s="177"/>
      <c r="AB52" s="177"/>
      <c r="AC52" s="177"/>
      <c r="AD52" s="274"/>
      <c r="AE52" s="281"/>
      <c r="AF52" s="178"/>
      <c r="AG52" s="211">
        <f t="shared" si="2"/>
        <v>0</v>
      </c>
      <c r="AH52" s="256"/>
      <c r="AI52" s="256"/>
      <c r="AJ52" s="256"/>
      <c r="AK52" s="256"/>
      <c r="AL52" s="178"/>
      <c r="AM52" s="92" t="s">
        <v>367</v>
      </c>
      <c r="AN52" s="93" t="s">
        <v>200</v>
      </c>
    </row>
    <row r="53" spans="1:40" ht="72" x14ac:dyDescent="0.25">
      <c r="A53" s="322"/>
      <c r="B53" s="320"/>
      <c r="C53" s="175">
        <v>49</v>
      </c>
      <c r="D53" s="280" t="s">
        <v>368</v>
      </c>
      <c r="E53" s="293" t="s">
        <v>369</v>
      </c>
      <c r="F53" s="129" t="s">
        <v>268</v>
      </c>
      <c r="G53" s="181">
        <f>INDEX('B. Maturity Model Grading'!$I$4:$I$33,MATCH(AN53,'B. Maturity Model Grading'!$H$4:$H$33,0))</f>
        <v>0.97530864197530864</v>
      </c>
      <c r="H53" s="177"/>
      <c r="I53" s="177"/>
      <c r="J53" s="177"/>
      <c r="K53" s="178"/>
      <c r="L53" s="178"/>
      <c r="M53" s="179" cm="1">
        <f t="array" ref="M53">_xlfn.SWITCH(F53,"High",1,"Medium",0.5,"Low",0.25,0)*_xlfn.IFS(G53&lt;=0.4,0.4,G53&lt;=0.6,0.6,G53&lt;=0.8,0.8,G53&lt;=1,1)</f>
        <v>1</v>
      </c>
      <c r="N53" s="274"/>
      <c r="O53" s="177"/>
      <c r="P53" s="177"/>
      <c r="Q53" s="177"/>
      <c r="R53" s="274"/>
      <c r="S53" s="177"/>
      <c r="T53" s="177"/>
      <c r="U53" s="177"/>
      <c r="V53" s="274"/>
      <c r="W53" s="177"/>
      <c r="X53" s="177"/>
      <c r="Y53" s="177"/>
      <c r="Z53" s="274"/>
      <c r="AA53" s="177"/>
      <c r="AB53" s="177"/>
      <c r="AC53" s="177"/>
      <c r="AD53" s="274"/>
      <c r="AE53" s="281"/>
      <c r="AF53" s="178"/>
      <c r="AG53" s="211">
        <f t="shared" si="2"/>
        <v>0</v>
      </c>
      <c r="AH53" s="256"/>
      <c r="AI53" s="256"/>
      <c r="AJ53" s="256"/>
      <c r="AK53" s="256"/>
      <c r="AL53" s="178"/>
      <c r="AM53" s="92" t="s">
        <v>367</v>
      </c>
      <c r="AN53" s="93" t="s">
        <v>200</v>
      </c>
    </row>
    <row r="54" spans="1:40" ht="72" x14ac:dyDescent="0.25">
      <c r="A54" s="322"/>
      <c r="B54" s="320"/>
      <c r="C54" s="175">
        <v>50</v>
      </c>
      <c r="D54" s="280" t="s">
        <v>370</v>
      </c>
      <c r="E54" s="293" t="s">
        <v>371</v>
      </c>
      <c r="F54" s="129" t="s">
        <v>268</v>
      </c>
      <c r="G54" s="181">
        <f>INDEX('B. Maturity Model Grading'!$I$4:$I$33,MATCH(AN54,'B. Maturity Model Grading'!$H$4:$H$33,0))</f>
        <v>0.97530864197530864</v>
      </c>
      <c r="H54" s="177"/>
      <c r="I54" s="177"/>
      <c r="J54" s="177"/>
      <c r="K54" s="178"/>
      <c r="L54" s="178"/>
      <c r="M54" s="179" cm="1">
        <f t="array" ref="M54">_xlfn.SWITCH(F54,"High",1,"Medium",0.5,"Low",0.25,0)*_xlfn.IFS(G54&lt;=0.4,0.4,G54&lt;=0.6,0.6,G54&lt;=0.8,0.8,G54&lt;=1,1)</f>
        <v>1</v>
      </c>
      <c r="N54" s="274"/>
      <c r="O54" s="177"/>
      <c r="P54" s="177"/>
      <c r="Q54" s="177"/>
      <c r="R54" s="274"/>
      <c r="S54" s="177"/>
      <c r="T54" s="177"/>
      <c r="U54" s="177"/>
      <c r="V54" s="274"/>
      <c r="W54" s="177"/>
      <c r="X54" s="177"/>
      <c r="Y54" s="177"/>
      <c r="Z54" s="274"/>
      <c r="AA54" s="177"/>
      <c r="AB54" s="177"/>
      <c r="AC54" s="177"/>
      <c r="AD54" s="274"/>
      <c r="AE54" s="281"/>
      <c r="AF54" s="178"/>
      <c r="AG54" s="211">
        <f t="shared" si="2"/>
        <v>0</v>
      </c>
      <c r="AH54" s="256"/>
      <c r="AI54" s="256"/>
      <c r="AJ54" s="256"/>
      <c r="AK54" s="256"/>
      <c r="AL54" s="178"/>
      <c r="AM54" s="92" t="s">
        <v>367</v>
      </c>
      <c r="AN54" s="93" t="s">
        <v>200</v>
      </c>
    </row>
    <row r="55" spans="1:40" ht="57" x14ac:dyDescent="0.25">
      <c r="A55" s="322"/>
      <c r="B55" s="320" t="str">
        <f t="shared" si="1"/>
        <v>Supply Chain Event Monitoring</v>
      </c>
      <c r="C55" s="175">
        <v>51</v>
      </c>
      <c r="D55" s="280" t="s">
        <v>372</v>
      </c>
      <c r="E55" s="293" t="s">
        <v>373</v>
      </c>
      <c r="F55" s="129" t="s">
        <v>268</v>
      </c>
      <c r="G55" s="181">
        <f>INDEX('B. Maturity Model Grading'!$I$4:$I$33,MATCH(AN55,'B. Maturity Model Grading'!$H$4:$H$33,0))</f>
        <v>0.67901234567901236</v>
      </c>
      <c r="H55" s="177"/>
      <c r="I55" s="177"/>
      <c r="J55" s="177"/>
      <c r="K55" s="178"/>
      <c r="L55" s="178"/>
      <c r="M55" s="179" cm="1">
        <f t="array" ref="M55">_xlfn.SWITCH(F55,"High",1,"Medium",0.5,"Low",0.25,0)*_xlfn.IFS(G55&lt;=0.4,0.4,G55&lt;=0.6,0.6,G55&lt;=0.8,0.8,G55&lt;=1,1)</f>
        <v>0.8</v>
      </c>
      <c r="N55" s="274"/>
      <c r="O55" s="177"/>
      <c r="P55" s="177"/>
      <c r="Q55" s="177"/>
      <c r="R55" s="274"/>
      <c r="S55" s="177"/>
      <c r="T55" s="177"/>
      <c r="U55" s="177"/>
      <c r="V55" s="274"/>
      <c r="W55" s="177"/>
      <c r="X55" s="177"/>
      <c r="Y55" s="177"/>
      <c r="Z55" s="274"/>
      <c r="AA55" s="177"/>
      <c r="AB55" s="177"/>
      <c r="AC55" s="177"/>
      <c r="AD55" s="274"/>
      <c r="AE55" s="281"/>
      <c r="AF55" s="178"/>
      <c r="AG55" s="211">
        <f t="shared" si="2"/>
        <v>0</v>
      </c>
      <c r="AH55" s="256"/>
      <c r="AI55" s="256"/>
      <c r="AJ55" s="256"/>
      <c r="AK55" s="256"/>
      <c r="AL55" s="178"/>
      <c r="AM55" s="92" t="s">
        <v>367</v>
      </c>
      <c r="AN55" s="93" t="s">
        <v>215</v>
      </c>
    </row>
    <row r="56" spans="1:40" ht="57" x14ac:dyDescent="0.25">
      <c r="A56" s="322"/>
      <c r="B56" s="320"/>
      <c r="C56" s="175">
        <v>52</v>
      </c>
      <c r="D56" s="280" t="s">
        <v>374</v>
      </c>
      <c r="E56" s="293" t="s">
        <v>375</v>
      </c>
      <c r="F56" s="129" t="s">
        <v>268</v>
      </c>
      <c r="G56" s="181">
        <f>INDEX('B. Maturity Model Grading'!$I$4:$I$33,MATCH(AN56,'B. Maturity Model Grading'!$H$4:$H$33,0))</f>
        <v>0.67901234567901236</v>
      </c>
      <c r="H56" s="177"/>
      <c r="I56" s="177"/>
      <c r="J56" s="177"/>
      <c r="K56" s="178"/>
      <c r="L56" s="178"/>
      <c r="M56" s="179" cm="1">
        <f t="array" ref="M56">_xlfn.SWITCH(F56,"High",1,"Medium",0.5,"Low",0.25,0)*_xlfn.IFS(G56&lt;=0.4,0.4,G56&lt;=0.6,0.6,G56&lt;=0.8,0.8,G56&lt;=1,1)</f>
        <v>0.8</v>
      </c>
      <c r="N56" s="274"/>
      <c r="O56" s="177"/>
      <c r="P56" s="177"/>
      <c r="Q56" s="177"/>
      <c r="R56" s="274"/>
      <c r="S56" s="177"/>
      <c r="T56" s="177"/>
      <c r="U56" s="177"/>
      <c r="V56" s="274"/>
      <c r="W56" s="177"/>
      <c r="X56" s="177"/>
      <c r="Y56" s="177"/>
      <c r="Z56" s="274"/>
      <c r="AA56" s="177"/>
      <c r="AB56" s="177"/>
      <c r="AC56" s="177"/>
      <c r="AD56" s="274"/>
      <c r="AE56" s="281"/>
      <c r="AF56" s="178"/>
      <c r="AG56" s="211">
        <f t="shared" si="2"/>
        <v>0</v>
      </c>
      <c r="AH56" s="256"/>
      <c r="AI56" s="256"/>
      <c r="AJ56" s="256"/>
      <c r="AK56" s="256"/>
      <c r="AL56" s="178"/>
      <c r="AM56" s="92" t="s">
        <v>367</v>
      </c>
      <c r="AN56" s="93" t="s">
        <v>215</v>
      </c>
    </row>
    <row r="57" spans="1:40" ht="57" x14ac:dyDescent="0.25">
      <c r="A57" s="322"/>
      <c r="B57" s="320"/>
      <c r="C57" s="175">
        <v>53</v>
      </c>
      <c r="D57" s="280" t="s">
        <v>376</v>
      </c>
      <c r="E57" s="293" t="s">
        <v>377</v>
      </c>
      <c r="F57" s="129" t="s">
        <v>268</v>
      </c>
      <c r="G57" s="181">
        <f>INDEX('B. Maturity Model Grading'!$I$4:$I$33,MATCH(AN57,'B. Maturity Model Grading'!$H$4:$H$33,0))</f>
        <v>0.67901234567901236</v>
      </c>
      <c r="H57" s="177"/>
      <c r="I57" s="177"/>
      <c r="J57" s="177"/>
      <c r="K57" s="178"/>
      <c r="L57" s="178"/>
      <c r="M57" s="179" cm="1">
        <f t="array" ref="M57">_xlfn.SWITCH(F57,"High",1,"Medium",0.5,"Low",0.25,0)*_xlfn.IFS(G57&lt;=0.4,0.4,G57&lt;=0.6,0.6,G57&lt;=0.8,0.8,G57&lt;=1,1)</f>
        <v>0.8</v>
      </c>
      <c r="N57" s="274"/>
      <c r="O57" s="177"/>
      <c r="P57" s="177"/>
      <c r="Q57" s="177"/>
      <c r="R57" s="274"/>
      <c r="S57" s="177"/>
      <c r="T57" s="177"/>
      <c r="U57" s="177"/>
      <c r="V57" s="274"/>
      <c r="W57" s="177"/>
      <c r="X57" s="177"/>
      <c r="Y57" s="177"/>
      <c r="Z57" s="274"/>
      <c r="AA57" s="177"/>
      <c r="AB57" s="177"/>
      <c r="AC57" s="177"/>
      <c r="AD57" s="274"/>
      <c r="AE57" s="281"/>
      <c r="AF57" s="178"/>
      <c r="AG57" s="211">
        <f t="shared" si="2"/>
        <v>0</v>
      </c>
      <c r="AH57" s="256"/>
      <c r="AI57" s="256"/>
      <c r="AJ57" s="256"/>
      <c r="AK57" s="256"/>
      <c r="AL57" s="178"/>
      <c r="AM57" s="92" t="s">
        <v>367</v>
      </c>
      <c r="AN57" s="93" t="s">
        <v>215</v>
      </c>
    </row>
    <row r="58" spans="1:40" ht="57" x14ac:dyDescent="0.25">
      <c r="A58" s="322"/>
      <c r="B58" s="320"/>
      <c r="C58" s="175">
        <v>54</v>
      </c>
      <c r="D58" s="280" t="s">
        <v>378</v>
      </c>
      <c r="E58" s="293" t="s">
        <v>379</v>
      </c>
      <c r="F58" s="129" t="s">
        <v>268</v>
      </c>
      <c r="G58" s="181">
        <f>INDEX('B. Maturity Model Grading'!$I$4:$I$33,MATCH(AN58,'B. Maturity Model Grading'!$H$4:$H$33,0))</f>
        <v>0.67901234567901236</v>
      </c>
      <c r="H58" s="177"/>
      <c r="I58" s="177"/>
      <c r="J58" s="177"/>
      <c r="K58" s="178"/>
      <c r="L58" s="178"/>
      <c r="M58" s="179" cm="1">
        <f t="array" ref="M58">_xlfn.SWITCH(F58,"High",1,"Medium",0.5,"Low",0.25,0)*_xlfn.IFS(G58&lt;=0.4,0.4,G58&lt;=0.6,0.6,G58&lt;=0.8,0.8,G58&lt;=1,1)</f>
        <v>0.8</v>
      </c>
      <c r="N58" s="274"/>
      <c r="O58" s="177"/>
      <c r="P58" s="177"/>
      <c r="Q58" s="177"/>
      <c r="R58" s="274"/>
      <c r="S58" s="177"/>
      <c r="T58" s="177"/>
      <c r="U58" s="177"/>
      <c r="V58" s="274"/>
      <c r="W58" s="177"/>
      <c r="X58" s="177"/>
      <c r="Y58" s="177"/>
      <c r="Z58" s="274"/>
      <c r="AA58" s="177"/>
      <c r="AB58" s="177"/>
      <c r="AC58" s="177"/>
      <c r="AD58" s="274"/>
      <c r="AE58" s="281"/>
      <c r="AF58" s="178"/>
      <c r="AG58" s="211">
        <f t="shared" si="2"/>
        <v>0</v>
      </c>
      <c r="AH58" s="256"/>
      <c r="AI58" s="256"/>
      <c r="AJ58" s="256"/>
      <c r="AK58" s="256"/>
      <c r="AL58" s="178"/>
      <c r="AM58" s="92" t="s">
        <v>367</v>
      </c>
      <c r="AN58" s="93" t="s">
        <v>215</v>
      </c>
    </row>
    <row r="59" spans="1:40" ht="57" x14ac:dyDescent="0.25">
      <c r="A59" s="322"/>
      <c r="B59" s="320"/>
      <c r="C59" s="175">
        <v>55</v>
      </c>
      <c r="D59" s="280" t="s">
        <v>380</v>
      </c>
      <c r="E59" s="293" t="s">
        <v>381</v>
      </c>
      <c r="F59" s="129" t="s">
        <v>268</v>
      </c>
      <c r="G59" s="181">
        <f>INDEX('B. Maturity Model Grading'!$I$4:$I$33,MATCH(AN59,'B. Maturity Model Grading'!$H$4:$H$33,0))</f>
        <v>0.67901234567901236</v>
      </c>
      <c r="H59" s="177"/>
      <c r="I59" s="177"/>
      <c r="J59" s="177"/>
      <c r="K59" s="178"/>
      <c r="L59" s="178"/>
      <c r="M59" s="179" cm="1">
        <f t="array" ref="M59">_xlfn.SWITCH(F59,"High",1,"Medium",0.5,"Low",0.25,0)*_xlfn.IFS(G59&lt;=0.4,0.4,G59&lt;=0.6,0.6,G59&lt;=0.8,0.8,G59&lt;=1,1)</f>
        <v>0.8</v>
      </c>
      <c r="N59" s="274"/>
      <c r="O59" s="177"/>
      <c r="P59" s="177"/>
      <c r="Q59" s="177"/>
      <c r="R59" s="274"/>
      <c r="S59" s="177"/>
      <c r="T59" s="177"/>
      <c r="U59" s="177"/>
      <c r="V59" s="274"/>
      <c r="W59" s="177"/>
      <c r="X59" s="177"/>
      <c r="Y59" s="177"/>
      <c r="Z59" s="274"/>
      <c r="AA59" s="177"/>
      <c r="AB59" s="177"/>
      <c r="AC59" s="177"/>
      <c r="AD59" s="274"/>
      <c r="AE59" s="281"/>
      <c r="AF59" s="178"/>
      <c r="AG59" s="211">
        <f t="shared" si="2"/>
        <v>0</v>
      </c>
      <c r="AH59" s="256"/>
      <c r="AI59" s="256"/>
      <c r="AJ59" s="256"/>
      <c r="AK59" s="256"/>
      <c r="AL59" s="178"/>
      <c r="AM59" s="92" t="s">
        <v>367</v>
      </c>
      <c r="AN59" s="93" t="s">
        <v>215</v>
      </c>
    </row>
    <row r="60" spans="1:40" ht="72" x14ac:dyDescent="0.25">
      <c r="A60" s="323"/>
      <c r="B60" s="320"/>
      <c r="C60" s="175">
        <v>56</v>
      </c>
      <c r="D60" s="280" t="s">
        <v>382</v>
      </c>
      <c r="E60" s="293" t="s">
        <v>383</v>
      </c>
      <c r="F60" s="129" t="s">
        <v>268</v>
      </c>
      <c r="G60" s="181">
        <f>INDEX('B. Maturity Model Grading'!$I$4:$I$33,MATCH(AN60,'B. Maturity Model Grading'!$H$4:$H$33,0))</f>
        <v>0.67901234567901236</v>
      </c>
      <c r="H60" s="177"/>
      <c r="I60" s="177"/>
      <c r="J60" s="177"/>
      <c r="K60" s="178"/>
      <c r="L60" s="178"/>
      <c r="M60" s="179" cm="1">
        <f t="array" ref="M60">_xlfn.SWITCH(F60,"High",1,"Medium",0.5,"Low",0.25,0)*_xlfn.IFS(G60&lt;=0.4,0.4,G60&lt;=0.6,0.6,G60&lt;=0.8,0.8,G60&lt;=1,1)</f>
        <v>0.8</v>
      </c>
      <c r="N60" s="274"/>
      <c r="O60" s="177"/>
      <c r="P60" s="177"/>
      <c r="Q60" s="177"/>
      <c r="R60" s="274"/>
      <c r="S60" s="177"/>
      <c r="T60" s="177"/>
      <c r="U60" s="177"/>
      <c r="V60" s="274"/>
      <c r="W60" s="177"/>
      <c r="X60" s="177"/>
      <c r="Y60" s="177"/>
      <c r="Z60" s="274"/>
      <c r="AA60" s="177"/>
      <c r="AB60" s="177"/>
      <c r="AC60" s="177"/>
      <c r="AD60" s="274"/>
      <c r="AE60" s="281"/>
      <c r="AF60" s="178"/>
      <c r="AG60" s="211">
        <f t="shared" si="2"/>
        <v>0</v>
      </c>
      <c r="AH60" s="256"/>
      <c r="AI60" s="256"/>
      <c r="AJ60" s="256"/>
      <c r="AK60" s="256"/>
      <c r="AL60" s="178"/>
      <c r="AM60" s="92" t="s">
        <v>367</v>
      </c>
      <c r="AN60" s="93" t="s">
        <v>215</v>
      </c>
    </row>
    <row r="61" spans="1:40" ht="54" x14ac:dyDescent="0.25">
      <c r="A61" s="321" t="str">
        <f t="shared" ref="A61" si="4">IF(AM60&lt;&gt;AM61,AM61,"")</f>
        <v>Operational Health</v>
      </c>
      <c r="B61" s="320" t="str">
        <f t="shared" ref="B61:B63" si="5">IF(AN60&lt;&gt;AN61,AN61,"")</f>
        <v>Performance Metrics and Management</v>
      </c>
      <c r="C61" s="175">
        <v>57</v>
      </c>
      <c r="D61" s="280" t="s">
        <v>384</v>
      </c>
      <c r="E61" s="293" t="s">
        <v>385</v>
      </c>
      <c r="F61" s="129" t="s">
        <v>276</v>
      </c>
      <c r="G61" s="176">
        <f>INDEX('B. Maturity Model Grading'!$I$4:$I$33,MATCH(AN61,'B. Maturity Model Grading'!$H$4:$H$33,0))</f>
        <v>0.90123456790123457</v>
      </c>
      <c r="H61" s="177"/>
      <c r="I61" s="177"/>
      <c r="J61" s="177"/>
      <c r="K61" s="178"/>
      <c r="L61" s="178"/>
      <c r="M61" s="179" cm="1">
        <f t="array" ref="M61">_xlfn.SWITCH(F61,"High",1,"Medium",0.5,"Low",0.25,0)*_xlfn.IFS(G61&lt;=0.4,0.4,G61&lt;=0.6,0.6,G61&lt;=0.8,0.8,G61&lt;=1,1)</f>
        <v>0.5</v>
      </c>
      <c r="N61" s="180"/>
      <c r="O61" s="177"/>
      <c r="P61" s="177"/>
      <c r="Q61" s="177"/>
      <c r="R61" s="180"/>
      <c r="S61" s="177"/>
      <c r="T61" s="177"/>
      <c r="U61" s="177"/>
      <c r="V61" s="180"/>
      <c r="W61" s="177"/>
      <c r="X61" s="177"/>
      <c r="Y61" s="177"/>
      <c r="Z61" s="180"/>
      <c r="AA61" s="177"/>
      <c r="AB61" s="177"/>
      <c r="AC61" s="177"/>
      <c r="AD61" s="180"/>
      <c r="AE61" s="281"/>
      <c r="AF61" s="178"/>
      <c r="AG61" s="211">
        <f t="shared" si="2"/>
        <v>0</v>
      </c>
      <c r="AH61" s="256"/>
      <c r="AI61" s="256"/>
      <c r="AJ61" s="256"/>
      <c r="AK61" s="256"/>
      <c r="AL61" s="178"/>
      <c r="AM61" s="92" t="s">
        <v>386</v>
      </c>
      <c r="AN61" s="93" t="s">
        <v>225</v>
      </c>
    </row>
    <row r="62" spans="1:40" ht="42.75" x14ac:dyDescent="0.25">
      <c r="A62" s="322"/>
      <c r="B62" s="320"/>
      <c r="C62" s="175">
        <v>58</v>
      </c>
      <c r="D62" s="280" t="s">
        <v>387</v>
      </c>
      <c r="E62" s="293" t="s">
        <v>388</v>
      </c>
      <c r="F62" s="129" t="s">
        <v>276</v>
      </c>
      <c r="G62" s="176">
        <f>INDEX('B. Maturity Model Grading'!$I$4:$I$33,MATCH(AN62,'B. Maturity Model Grading'!$H$4:$H$33,0))</f>
        <v>0.90123456790123457</v>
      </c>
      <c r="H62" s="177"/>
      <c r="I62" s="177"/>
      <c r="J62" s="177"/>
      <c r="K62" s="178"/>
      <c r="L62" s="178"/>
      <c r="M62" s="179" cm="1">
        <f t="array" ref="M62">_xlfn.SWITCH(F62,"High",1,"Medium",0.5,"Low",0.25,0)*_xlfn.IFS(G62&lt;=0.4,0.4,G62&lt;=0.6,0.6,G62&lt;=0.8,0.8,G62&lt;=1,1)</f>
        <v>0.5</v>
      </c>
      <c r="N62" s="274"/>
      <c r="O62" s="177"/>
      <c r="P62" s="177"/>
      <c r="Q62" s="177"/>
      <c r="R62" s="274"/>
      <c r="S62" s="177"/>
      <c r="T62" s="177"/>
      <c r="U62" s="177"/>
      <c r="V62" s="274"/>
      <c r="W62" s="177"/>
      <c r="X62" s="177"/>
      <c r="Y62" s="177"/>
      <c r="Z62" s="274"/>
      <c r="AA62" s="177"/>
      <c r="AB62" s="177"/>
      <c r="AC62" s="177"/>
      <c r="AD62" s="274"/>
      <c r="AE62" s="281"/>
      <c r="AF62" s="178"/>
      <c r="AG62" s="211">
        <f t="shared" si="2"/>
        <v>0</v>
      </c>
      <c r="AH62" s="256"/>
      <c r="AI62" s="256"/>
      <c r="AJ62" s="256"/>
      <c r="AK62" s="256"/>
      <c r="AL62" s="178"/>
      <c r="AM62" s="92" t="s">
        <v>386</v>
      </c>
      <c r="AN62" s="93" t="s">
        <v>225</v>
      </c>
    </row>
    <row r="63" spans="1:40" ht="57" x14ac:dyDescent="0.25">
      <c r="A63" s="322"/>
      <c r="B63" s="320" t="str">
        <f t="shared" si="5"/>
        <v>Process Efficiency Management and Critical Product Workflows</v>
      </c>
      <c r="C63" s="175">
        <v>59</v>
      </c>
      <c r="D63" s="280" t="s">
        <v>389</v>
      </c>
      <c r="E63" s="293" t="s">
        <v>390</v>
      </c>
      <c r="F63" s="129" t="s">
        <v>276</v>
      </c>
      <c r="G63" s="176">
        <f>INDEX('B. Maturity Model Grading'!$I$4:$I$33,MATCH(AN63,'B. Maturity Model Grading'!$H$4:$H$33,0))</f>
        <v>0.44444444444444442</v>
      </c>
      <c r="H63" s="177"/>
      <c r="I63" s="177"/>
      <c r="J63" s="177"/>
      <c r="K63" s="178"/>
      <c r="L63" s="178"/>
      <c r="M63" s="179" cm="1">
        <f t="array" ref="M63">_xlfn.SWITCH(F63,"High",1,"Medium",0.5,"Low",0.25,0)*_xlfn.IFS(G63&lt;=0.4,0.4,G63&lt;=0.6,0.6,G63&lt;=0.8,0.8,G63&lt;=1,1)</f>
        <v>0.3</v>
      </c>
      <c r="N63" s="277"/>
      <c r="O63" s="177"/>
      <c r="P63" s="177"/>
      <c r="Q63" s="177"/>
      <c r="R63" s="277"/>
      <c r="S63" s="177"/>
      <c r="T63" s="177"/>
      <c r="U63" s="177"/>
      <c r="V63" s="277"/>
      <c r="W63" s="177"/>
      <c r="X63" s="177"/>
      <c r="Y63" s="177"/>
      <c r="Z63" s="277"/>
      <c r="AA63" s="177"/>
      <c r="AB63" s="177"/>
      <c r="AC63" s="177"/>
      <c r="AD63" s="277"/>
      <c r="AE63" s="281"/>
      <c r="AF63" s="178"/>
      <c r="AG63" s="211">
        <f t="shared" si="2"/>
        <v>0</v>
      </c>
      <c r="AH63" s="256"/>
      <c r="AI63" s="256"/>
      <c r="AJ63" s="256"/>
      <c r="AK63" s="256"/>
      <c r="AL63" s="178"/>
      <c r="AM63" s="92" t="s">
        <v>386</v>
      </c>
      <c r="AN63" s="93" t="s">
        <v>230</v>
      </c>
    </row>
    <row r="64" spans="1:40" ht="72" x14ac:dyDescent="0.25">
      <c r="A64" s="322"/>
      <c r="B64" s="320"/>
      <c r="C64" s="175">
        <v>60</v>
      </c>
      <c r="D64" s="280" t="s">
        <v>391</v>
      </c>
      <c r="E64" s="293" t="s">
        <v>392</v>
      </c>
      <c r="F64" s="129" t="s">
        <v>276</v>
      </c>
      <c r="G64" s="176">
        <f>INDEX('B. Maturity Model Grading'!$I$4:$I$33,MATCH(AN64,'B. Maturity Model Grading'!$H$4:$H$33,0))</f>
        <v>0.44444444444444442</v>
      </c>
      <c r="H64" s="177"/>
      <c r="I64" s="177"/>
      <c r="J64" s="177"/>
      <c r="K64" s="178"/>
      <c r="L64" s="178"/>
      <c r="M64" s="179" cm="1">
        <f t="array" ref="M64">_xlfn.SWITCH(F64,"High",1,"Medium",0.5,"Low",0.25,0)*_xlfn.IFS(G64&lt;=0.4,0.4,G64&lt;=0.6,0.6,G64&lt;=0.8,0.8,G64&lt;=1,1)</f>
        <v>0.3</v>
      </c>
      <c r="N64" s="274"/>
      <c r="O64" s="177"/>
      <c r="P64" s="177"/>
      <c r="Q64" s="177"/>
      <c r="R64" s="274"/>
      <c r="S64" s="177"/>
      <c r="T64" s="177"/>
      <c r="U64" s="177"/>
      <c r="V64" s="274"/>
      <c r="W64" s="177"/>
      <c r="X64" s="177"/>
      <c r="Y64" s="177"/>
      <c r="Z64" s="274"/>
      <c r="AA64" s="177"/>
      <c r="AB64" s="177"/>
      <c r="AC64" s="177"/>
      <c r="AD64" s="274"/>
      <c r="AE64" s="281"/>
      <c r="AF64" s="178"/>
      <c r="AG64" s="211">
        <f t="shared" si="2"/>
        <v>0</v>
      </c>
      <c r="AH64" s="256"/>
      <c r="AI64" s="256"/>
      <c r="AJ64" s="256"/>
      <c r="AK64" s="256"/>
      <c r="AL64" s="178"/>
      <c r="AM64" s="92" t="s">
        <v>386</v>
      </c>
      <c r="AN64" s="93" t="s">
        <v>230</v>
      </c>
    </row>
    <row r="65" spans="1:40" ht="57" x14ac:dyDescent="0.25">
      <c r="A65" s="323"/>
      <c r="B65" s="320"/>
      <c r="C65" s="175">
        <v>61</v>
      </c>
      <c r="D65" s="280" t="s">
        <v>393</v>
      </c>
      <c r="E65" s="293" t="s">
        <v>394</v>
      </c>
      <c r="F65" s="129" t="s">
        <v>268</v>
      </c>
      <c r="G65" s="176">
        <f>INDEX('B. Maturity Model Grading'!$I$4:$I$33,MATCH(AN65,'B. Maturity Model Grading'!$H$4:$H$33,0))</f>
        <v>0.44444444444444442</v>
      </c>
      <c r="H65" s="177"/>
      <c r="I65" s="177"/>
      <c r="J65" s="177"/>
      <c r="K65" s="178"/>
      <c r="L65" s="178"/>
      <c r="M65" s="179" cm="1">
        <f t="array" ref="M65">_xlfn.SWITCH(F65,"High",1,"Medium",0.5,"Low",0.25,0)*_xlfn.IFS(G65&lt;=0.4,0.4,G65&lt;=0.6,0.6,G65&lt;=0.8,0.8,G65&lt;=1,1)</f>
        <v>0.6</v>
      </c>
      <c r="N65" s="274"/>
      <c r="O65" s="177"/>
      <c r="P65" s="177"/>
      <c r="Q65" s="177"/>
      <c r="R65" s="274"/>
      <c r="S65" s="177"/>
      <c r="T65" s="177"/>
      <c r="U65" s="177"/>
      <c r="V65" s="274"/>
      <c r="W65" s="177"/>
      <c r="X65" s="177"/>
      <c r="Y65" s="177"/>
      <c r="Z65" s="274"/>
      <c r="AA65" s="177"/>
      <c r="AB65" s="177"/>
      <c r="AC65" s="177"/>
      <c r="AD65" s="274"/>
      <c r="AE65" s="281"/>
      <c r="AF65" s="178"/>
      <c r="AG65" s="211">
        <f t="shared" si="2"/>
        <v>0</v>
      </c>
      <c r="AH65" s="256"/>
      <c r="AI65" s="256"/>
      <c r="AJ65" s="256"/>
      <c r="AK65" s="256"/>
      <c r="AL65" s="178"/>
      <c r="AM65" s="92" t="s">
        <v>386</v>
      </c>
      <c r="AN65" s="93" t="s">
        <v>230</v>
      </c>
    </row>
  </sheetData>
  <sheetProtection algorithmName="SHA-1" hashValue="Dzc7iPeWhC6opOZj4uu9UuZs4lE=" saltValue="arlCwuV+qy5xN8gkE5O0pA==" spinCount="100000" sheet="1" formatCells="0" formatColumns="0" autoFilter="0" pivotTables="0"/>
  <protectedRanges>
    <protectedRange sqref="AH4:AK4 AH5:AL65 H5:J65 N5:AE65" name="C0"/>
  </protectedRanges>
  <autoFilter ref="A4:AL65" xr:uid="{3F896927-F509-4BDF-8032-705B5CD21645}"/>
  <mergeCells count="29">
    <mergeCell ref="C1:AD1"/>
    <mergeCell ref="AH2:AK3"/>
    <mergeCell ref="AM2:AN3"/>
    <mergeCell ref="A5:A10"/>
    <mergeCell ref="B5:B6"/>
    <mergeCell ref="B7:B9"/>
    <mergeCell ref="H3:N3"/>
    <mergeCell ref="O3:R3"/>
    <mergeCell ref="S3:V3"/>
    <mergeCell ref="W3:Z3"/>
    <mergeCell ref="AA3:AD3"/>
    <mergeCell ref="B41:B42"/>
    <mergeCell ref="B45:B46"/>
    <mergeCell ref="B11:B17"/>
    <mergeCell ref="B18:B19"/>
    <mergeCell ref="B20:B24"/>
    <mergeCell ref="B25:B32"/>
    <mergeCell ref="B33:B38"/>
    <mergeCell ref="B39:B40"/>
    <mergeCell ref="A61:A65"/>
    <mergeCell ref="A11:A38"/>
    <mergeCell ref="A39:A43"/>
    <mergeCell ref="A44:A50"/>
    <mergeCell ref="A52:A60"/>
    <mergeCell ref="B48:B50"/>
    <mergeCell ref="B52:B54"/>
    <mergeCell ref="B55:B60"/>
    <mergeCell ref="B61:B62"/>
    <mergeCell ref="B63:B65"/>
  </mergeCells>
  <conditionalFormatting sqref="H5:L65">
    <cfRule type="cellIs" dxfId="62" priority="9" operator="equal">
      <formula>"N"</formula>
    </cfRule>
    <cfRule type="cellIs" dxfId="61" priority="10" operator="equal">
      <formula>"Y"</formula>
    </cfRule>
  </conditionalFormatting>
  <conditionalFormatting sqref="O5:Q65">
    <cfRule type="cellIs" dxfId="60" priority="7" operator="equal">
      <formula>"N"</formula>
    </cfRule>
    <cfRule type="cellIs" dxfId="59" priority="8" operator="equal">
      <formula>"Y"</formula>
    </cfRule>
  </conditionalFormatting>
  <conditionalFormatting sqref="S5:U65">
    <cfRule type="cellIs" dxfId="58" priority="5" operator="equal">
      <formula>"N"</formula>
    </cfRule>
    <cfRule type="cellIs" dxfId="57" priority="6" operator="equal">
      <formula>"Y"</formula>
    </cfRule>
  </conditionalFormatting>
  <conditionalFormatting sqref="W5:Y65">
    <cfRule type="cellIs" dxfId="56" priority="3" operator="equal">
      <formula>"N"</formula>
    </cfRule>
    <cfRule type="cellIs" dxfId="55" priority="4" operator="equal">
      <formula>"Y"</formula>
    </cfRule>
  </conditionalFormatting>
  <conditionalFormatting sqref="AA5:AC65">
    <cfRule type="cellIs" dxfId="54" priority="1" operator="equal">
      <formula>"N"</formula>
    </cfRule>
    <cfRule type="cellIs" dxfId="53" priority="2" operator="equal">
      <formula>"Y"</formula>
    </cfRule>
  </conditionalFormatting>
  <conditionalFormatting sqref="AE5:AE65">
    <cfRule type="cellIs" dxfId="52" priority="15" operator="equal">
      <formula>3</formula>
    </cfRule>
    <cfRule type="cellIs" dxfId="51" priority="16" operator="equal">
      <formula>2</formula>
    </cfRule>
    <cfRule type="cellIs" dxfId="50" priority="17" operator="equal">
      <formula>1</formula>
    </cfRule>
  </conditionalFormatting>
  <dataValidations count="3">
    <dataValidation type="list" allowBlank="1" showInputMessage="1" showErrorMessage="1" sqref="K5:L65" xr:uid="{70992241-A866-44E8-8BE8-DAAEF62138EE}">
      <formula1>$H$2:$H$3</formula1>
    </dataValidation>
    <dataValidation type="list" allowBlank="1" showInputMessage="1" showErrorMessage="1" sqref="H5:J65 S5:U65 O5:Q65 AA5:AC65 W5:Y65" xr:uid="{B139A5ED-EE91-440E-BAD6-839FC7C6940A}">
      <formula1>$AP$1:$AP$3</formula1>
    </dataValidation>
    <dataValidation type="list" allowBlank="1" showInputMessage="1" showErrorMessage="1" sqref="AE5:AE65" xr:uid="{08B9DB4D-0393-4B8D-BF53-F4548F854881}">
      <formula1>"1,2,3"</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80DB6-024B-4453-92FE-0188F06ACEE7}">
  <sheetPr>
    <tabColor theme="3" tint="0.39997558519241921"/>
  </sheetPr>
  <dimension ref="A1:AQ40"/>
  <sheetViews>
    <sheetView showGridLines="0" zoomScale="60" zoomScaleNormal="60" workbookViewId="0">
      <pane xSplit="19" ySplit="4" topLeftCell="T5" activePane="bottomRight" state="frozen"/>
      <selection pane="topRight" activeCell="T1" sqref="T1"/>
      <selection pane="bottomLeft" activeCell="A5" sqref="A5"/>
      <selection pane="bottomRight" activeCell="T5" sqref="T5"/>
    </sheetView>
  </sheetViews>
  <sheetFormatPr defaultColWidth="8.85546875" defaultRowHeight="15" customHeight="1" outlineLevelCol="1" x14ac:dyDescent="0.2"/>
  <cols>
    <col min="1" max="1" width="24.7109375" style="174" customWidth="1"/>
    <col min="2" max="2" width="28.7109375" style="196" customWidth="1"/>
    <col min="3" max="3" width="13.42578125" style="53" customWidth="1"/>
    <col min="4" max="4" width="30.42578125" style="199" customWidth="1"/>
    <col min="5" max="5" width="67.42578125" style="54" customWidth="1"/>
    <col min="6" max="8" width="19.7109375" style="56" hidden="1" customWidth="1" outlineLevel="1"/>
    <col min="9" max="15" width="18.7109375" style="59" hidden="1" customWidth="1" outlineLevel="1"/>
    <col min="16" max="16" width="18.7109375" style="59" hidden="1" customWidth="1" outlineLevel="1" collapsed="1"/>
    <col min="17" max="18" width="18.7109375" style="59" hidden="1" customWidth="1" outlineLevel="1"/>
    <col min="19" max="19" width="23.42578125" style="97" hidden="1" customWidth="1" outlineLevel="1" collapsed="1"/>
    <col min="20" max="20" width="55.42578125" style="90" customWidth="1" collapsed="1"/>
    <col min="21" max="24" width="55.42578125" style="90" customWidth="1"/>
    <col min="25" max="25" width="25.7109375" style="59" customWidth="1"/>
    <col min="26" max="26" width="40.28515625" style="59" customWidth="1"/>
    <col min="27" max="31" width="24" style="59" customWidth="1" outlineLevel="1"/>
    <col min="32" max="32" width="25.42578125" style="90" customWidth="1"/>
    <col min="33" max="33" width="20.7109375" style="59" hidden="1" customWidth="1" outlineLevel="1"/>
    <col min="34" max="34" width="8.85546875" style="59" hidden="1" customWidth="1" outlineLevel="1"/>
    <col min="35" max="36" width="13.28515625" style="59" hidden="1" customWidth="1" outlineLevel="1"/>
    <col min="37" max="37" width="28.28515625" style="59" hidden="1" customWidth="1" outlineLevel="1"/>
    <col min="38" max="40" width="13.28515625" style="59" hidden="1" customWidth="1" outlineLevel="1"/>
    <col min="41" max="41" width="8.85546875" style="59" collapsed="1"/>
    <col min="42" max="42" width="8.85546875" style="59"/>
    <col min="43" max="43" width="8.85546875" style="138"/>
    <col min="44" max="16384" width="8.85546875" style="59"/>
  </cols>
  <sheetData>
    <row r="1" spans="1:43" s="74" customFormat="1" ht="71.25" customHeight="1" thickBot="1" x14ac:dyDescent="0.3">
      <c r="A1" s="251"/>
      <c r="B1" s="253"/>
      <c r="C1" s="301" t="s">
        <v>269</v>
      </c>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Q1" s="257"/>
    </row>
    <row r="2" spans="1:43" s="74" customFormat="1" ht="20.25" customHeight="1" x14ac:dyDescent="0.25">
      <c r="A2" s="269" t="s">
        <v>1</v>
      </c>
      <c r="B2" s="165"/>
      <c r="C2" s="197"/>
      <c r="D2" s="192"/>
      <c r="E2" s="192"/>
      <c r="F2" s="192"/>
      <c r="G2" s="192"/>
      <c r="H2" s="192"/>
      <c r="I2" s="192"/>
      <c r="J2" s="192"/>
      <c r="K2" s="192"/>
      <c r="L2" s="192"/>
      <c r="M2" s="192"/>
      <c r="N2" s="192"/>
      <c r="O2" s="192"/>
      <c r="P2" s="186" t="s">
        <v>395</v>
      </c>
      <c r="Q2" s="187"/>
      <c r="R2" s="188"/>
      <c r="S2" s="193"/>
      <c r="T2" s="194"/>
      <c r="U2" s="194"/>
      <c r="V2" s="194"/>
      <c r="W2" s="194"/>
      <c r="X2" s="194"/>
      <c r="Y2" s="165"/>
      <c r="Z2" s="165"/>
      <c r="AA2" s="325" t="s">
        <v>239</v>
      </c>
      <c r="AB2" s="325"/>
      <c r="AC2" s="325"/>
      <c r="AD2" s="325"/>
      <c r="AE2" s="325"/>
      <c r="AF2" s="165"/>
      <c r="AG2" s="335" t="s">
        <v>240</v>
      </c>
      <c r="AH2" s="336"/>
      <c r="AI2" s="336"/>
      <c r="AJ2" s="336"/>
      <c r="AK2" s="336"/>
      <c r="AL2" s="336"/>
      <c r="AM2" s="336"/>
      <c r="AN2" s="337"/>
      <c r="AQ2" s="257">
        <v>1</v>
      </c>
    </row>
    <row r="3" spans="1:43" s="138" customFormat="1" ht="20.25" customHeight="1" thickBot="1" x14ac:dyDescent="0.25">
      <c r="A3" s="195"/>
      <c r="B3" s="133"/>
      <c r="C3" s="135"/>
      <c r="D3" s="198"/>
      <c r="E3" s="136"/>
      <c r="F3" s="137"/>
      <c r="G3" s="137"/>
      <c r="H3" s="137"/>
      <c r="I3" s="141">
        <v>1</v>
      </c>
      <c r="J3" s="142">
        <v>1</v>
      </c>
      <c r="K3" s="142">
        <v>1</v>
      </c>
      <c r="L3" s="142">
        <v>1</v>
      </c>
      <c r="M3" s="142">
        <v>1</v>
      </c>
      <c r="N3" s="142">
        <v>1</v>
      </c>
      <c r="O3" s="143">
        <v>1</v>
      </c>
      <c r="P3" s="189"/>
      <c r="Q3" s="190"/>
      <c r="R3" s="191"/>
      <c r="S3" s="139"/>
      <c r="T3" s="140"/>
      <c r="U3" s="140"/>
      <c r="V3" s="140"/>
      <c r="W3" s="140"/>
      <c r="X3" s="140"/>
      <c r="Y3" s="138">
        <v>2</v>
      </c>
      <c r="AA3" s="325"/>
      <c r="AB3" s="325"/>
      <c r="AC3" s="325"/>
      <c r="AD3" s="325"/>
      <c r="AE3" s="325"/>
      <c r="AF3" s="144"/>
      <c r="AG3" s="338"/>
      <c r="AH3" s="339"/>
      <c r="AI3" s="339"/>
      <c r="AJ3" s="339"/>
      <c r="AK3" s="339"/>
      <c r="AL3" s="339"/>
      <c r="AM3" s="339"/>
      <c r="AN3" s="340"/>
      <c r="AQ3" s="138">
        <v>2</v>
      </c>
    </row>
    <row r="4" spans="1:43" s="122" customFormat="1" ht="65.099999999999994" customHeight="1" thickBot="1" x14ac:dyDescent="0.3">
      <c r="A4" s="200" t="s">
        <v>78</v>
      </c>
      <c r="B4" s="200" t="s">
        <v>396</v>
      </c>
      <c r="C4" s="201" t="s">
        <v>248</v>
      </c>
      <c r="D4" s="202" t="s">
        <v>397</v>
      </c>
      <c r="E4" s="203" t="s">
        <v>249</v>
      </c>
      <c r="F4" s="204" t="s">
        <v>251</v>
      </c>
      <c r="G4" s="204" t="s">
        <v>398</v>
      </c>
      <c r="H4" s="204" t="s">
        <v>252</v>
      </c>
      <c r="I4" s="204" t="s">
        <v>399</v>
      </c>
      <c r="J4" s="204" t="s">
        <v>400</v>
      </c>
      <c r="K4" s="204" t="s">
        <v>401</v>
      </c>
      <c r="L4" s="204" t="s">
        <v>402</v>
      </c>
      <c r="M4" s="204" t="s">
        <v>403</v>
      </c>
      <c r="N4" s="204" t="s">
        <v>404</v>
      </c>
      <c r="O4" s="204" t="s">
        <v>405</v>
      </c>
      <c r="P4" s="204" t="s">
        <v>406</v>
      </c>
      <c r="Q4" s="204" t="s">
        <v>407</v>
      </c>
      <c r="R4" s="204" t="s">
        <v>408</v>
      </c>
      <c r="S4" s="205" t="s">
        <v>258</v>
      </c>
      <c r="T4" s="172" t="s">
        <v>409</v>
      </c>
      <c r="U4" s="172" t="s">
        <v>410</v>
      </c>
      <c r="V4" s="172" t="s">
        <v>411</v>
      </c>
      <c r="W4" s="172" t="s">
        <v>412</v>
      </c>
      <c r="X4" s="172" t="s">
        <v>413</v>
      </c>
      <c r="Y4" s="173" t="s">
        <v>260</v>
      </c>
      <c r="Z4" s="173" t="s">
        <v>261</v>
      </c>
      <c r="AA4" s="254" t="s">
        <v>414</v>
      </c>
      <c r="AB4" s="254" t="s">
        <v>262</v>
      </c>
      <c r="AC4" s="254" t="s">
        <v>263</v>
      </c>
      <c r="AD4" s="254" t="s">
        <v>264</v>
      </c>
      <c r="AE4" s="254" t="s">
        <v>265</v>
      </c>
      <c r="AF4" s="200" t="s">
        <v>4</v>
      </c>
      <c r="AG4" s="118" t="s">
        <v>397</v>
      </c>
      <c r="AH4" s="119" t="s">
        <v>248</v>
      </c>
      <c r="AI4" s="120" t="s">
        <v>77</v>
      </c>
      <c r="AJ4" s="120" t="s">
        <v>78</v>
      </c>
      <c r="AK4" s="120" t="s">
        <v>396</v>
      </c>
      <c r="AL4" s="120" t="s">
        <v>415</v>
      </c>
      <c r="AM4" s="120" t="s">
        <v>416</v>
      </c>
      <c r="AN4" s="121" t="s">
        <v>417</v>
      </c>
      <c r="AQ4" s="122">
        <v>3</v>
      </c>
    </row>
    <row r="5" spans="1:43" ht="90" x14ac:dyDescent="0.25">
      <c r="A5" s="341" t="str">
        <f>IF(AJ4&lt;&gt;AJ5,AJ5,"")</f>
        <v>Demand Variability Management</v>
      </c>
      <c r="B5" s="344" t="str">
        <f>IF(AK4&lt;&gt;AK5,AK5,"")</f>
        <v>Forecast Accuracy Measurement SOP </v>
      </c>
      <c r="C5" s="206">
        <v>1</v>
      </c>
      <c r="D5" s="207" t="s">
        <v>71</v>
      </c>
      <c r="E5" s="208" t="s">
        <v>418</v>
      </c>
      <c r="F5" s="175" t="s">
        <v>276</v>
      </c>
      <c r="G5" s="175" t="s">
        <v>419</v>
      </c>
      <c r="H5" s="181">
        <f>INDEX('B. Maturity Model Grading'!$I$4:$I$33,MATCH(AJ5,'B. Maturity Model Grading'!$H$4:$H$33,0))</f>
        <v>0.87654320987654322</v>
      </c>
      <c r="I5" s="76">
        <v>1</v>
      </c>
      <c r="J5" s="76"/>
      <c r="K5" s="76">
        <v>1</v>
      </c>
      <c r="L5" s="76">
        <v>1</v>
      </c>
      <c r="M5" s="76"/>
      <c r="N5" s="76"/>
      <c r="O5" s="76">
        <v>1</v>
      </c>
      <c r="P5" s="76" cm="1">
        <f t="array" ref="P5">_xlfn.SWITCH(F5,"High",1,"Medium",0.5,"Low",0.25,0)</f>
        <v>0.5</v>
      </c>
      <c r="Q5" s="209">
        <f t="shared" ref="Q5:Q26" si="0">SUMPRODUCT(I5:O5,$I$3:$O$3)/SUM($I$3:$O$3)</f>
        <v>0.5714285714285714</v>
      </c>
      <c r="R5" s="209" cm="1">
        <f t="array" ref="R5">_xlfn.IFS(H5&lt;=0.4,0.4,H5&lt;=0.6,0.6,H5&lt;=0.8,0.8,H5&lt;=1,1)</f>
        <v>1</v>
      </c>
      <c r="S5" s="210" cm="1">
        <f t="array" ref="S5">P5*Q5*R5/MAX($P$5:$P$40*$Q$5:$Q$40*$R$5:$R$40)</f>
        <v>0.2857142857142857</v>
      </c>
      <c r="T5" s="177"/>
      <c r="U5" s="177"/>
      <c r="V5" s="177"/>
      <c r="W5" s="177"/>
      <c r="X5" s="177"/>
      <c r="Y5" s="178"/>
      <c r="Z5" s="178"/>
      <c r="AA5" s="255"/>
      <c r="AB5" s="255"/>
      <c r="AC5" s="255"/>
      <c r="AD5" s="255"/>
      <c r="AE5" s="255"/>
      <c r="AF5" s="211">
        <f>IFERROR(S5*Y5,"N/A")</f>
        <v>0</v>
      </c>
      <c r="AG5" s="98" t="s">
        <v>71</v>
      </c>
      <c r="AH5" s="99">
        <v>26</v>
      </c>
      <c r="AI5" s="100" t="s">
        <v>269</v>
      </c>
      <c r="AJ5" s="100" t="s">
        <v>86</v>
      </c>
      <c r="AK5" s="100" t="s">
        <v>420</v>
      </c>
      <c r="AL5" s="100">
        <v>1</v>
      </c>
      <c r="AM5" s="100">
        <v>2</v>
      </c>
      <c r="AN5" s="101">
        <v>1</v>
      </c>
    </row>
    <row r="6" spans="1:43" ht="90" x14ac:dyDescent="0.25">
      <c r="A6" s="342"/>
      <c r="B6" s="345"/>
      <c r="C6" s="206">
        <v>2</v>
      </c>
      <c r="D6" s="207" t="s">
        <v>71</v>
      </c>
      <c r="E6" s="208" t="s">
        <v>421</v>
      </c>
      <c r="F6" s="175" t="s">
        <v>276</v>
      </c>
      <c r="G6" s="175" t="s">
        <v>419</v>
      </c>
      <c r="H6" s="181">
        <f>INDEX('B. Maturity Model Grading'!$I$4:$I$33,MATCH(AJ6,'B. Maturity Model Grading'!$H$4:$H$33,0))</f>
        <v>0.87654320987654322</v>
      </c>
      <c r="I6" s="76">
        <v>1</v>
      </c>
      <c r="J6" s="76"/>
      <c r="K6" s="76">
        <v>1</v>
      </c>
      <c r="L6" s="76"/>
      <c r="M6" s="76">
        <v>1</v>
      </c>
      <c r="N6" s="76"/>
      <c r="O6" s="76"/>
      <c r="P6" s="76" cm="1">
        <f t="array" ref="P6">_xlfn.SWITCH(F6,"High",1,"Medium",0.5,"Low",0.25,0)</f>
        <v>0.5</v>
      </c>
      <c r="Q6" s="209">
        <f t="shared" si="0"/>
        <v>0.42857142857142855</v>
      </c>
      <c r="R6" s="209" cm="1">
        <f t="array" ref="R6">_xlfn.IFS(H6&lt;=0.4,0.4,H6&lt;=0.6,0.6,H6&lt;=0.8,0.8,H6&lt;=1,1)</f>
        <v>1</v>
      </c>
      <c r="S6" s="210" cm="1">
        <f t="array" ref="S6">P6*Q6*R6/MAX($P$5:$P$40*$Q$5:$Q$40*$R$5:$R$40)</f>
        <v>0.21428571428571427</v>
      </c>
      <c r="T6" s="272"/>
      <c r="U6" s="272"/>
      <c r="V6" s="272"/>
      <c r="W6" s="272"/>
      <c r="X6" s="272"/>
      <c r="Y6" s="178"/>
      <c r="Z6" s="178"/>
      <c r="AA6" s="255"/>
      <c r="AB6" s="255"/>
      <c r="AC6" s="255"/>
      <c r="AD6" s="255"/>
      <c r="AE6" s="255"/>
      <c r="AF6" s="211">
        <f t="shared" ref="AF6:AF40" si="1">IFERROR(S6*Y6,"N/A")</f>
        <v>0</v>
      </c>
      <c r="AG6" s="98" t="s">
        <v>71</v>
      </c>
      <c r="AH6" s="99">
        <v>27</v>
      </c>
      <c r="AI6" s="100" t="s">
        <v>269</v>
      </c>
      <c r="AJ6" s="100" t="s">
        <v>86</v>
      </c>
      <c r="AK6" s="100" t="s">
        <v>420</v>
      </c>
      <c r="AL6" s="100">
        <v>1</v>
      </c>
      <c r="AM6" s="100">
        <v>2</v>
      </c>
      <c r="AN6" s="101">
        <v>1</v>
      </c>
    </row>
    <row r="7" spans="1:43" ht="36" x14ac:dyDescent="0.25">
      <c r="A7" s="342"/>
      <c r="B7" s="296" t="str">
        <f t="shared" ref="B7:B40" si="2">IF(AK6&lt;&gt;AK7,AK7,"")</f>
        <v>Forecast Error Analysis SOP </v>
      </c>
      <c r="C7" s="206">
        <v>3</v>
      </c>
      <c r="D7" s="207" t="s">
        <v>71</v>
      </c>
      <c r="E7" s="208" t="s">
        <v>422</v>
      </c>
      <c r="F7" s="175" t="s">
        <v>276</v>
      </c>
      <c r="G7" s="175" t="s">
        <v>419</v>
      </c>
      <c r="H7" s="181">
        <f>INDEX('B. Maturity Model Grading'!$I$4:$I$33,MATCH(AJ7,'B. Maturity Model Grading'!$H$4:$H$33,0))</f>
        <v>0.87654320987654322</v>
      </c>
      <c r="I7" s="76"/>
      <c r="J7" s="76"/>
      <c r="K7" s="76"/>
      <c r="L7" s="76">
        <v>1</v>
      </c>
      <c r="M7" s="76">
        <v>1</v>
      </c>
      <c r="N7" s="76"/>
      <c r="O7" s="76">
        <v>1</v>
      </c>
      <c r="P7" s="76" cm="1">
        <f t="array" ref="P7">_xlfn.SWITCH(F7,"High",1,"Medium",0.5,"Low",0.25,0)</f>
        <v>0.5</v>
      </c>
      <c r="Q7" s="209">
        <f t="shared" si="0"/>
        <v>0.42857142857142855</v>
      </c>
      <c r="R7" s="209" cm="1">
        <f t="array" ref="R7">_xlfn.IFS(H7&lt;=0.4,0.4,H7&lt;=0.6,0.6,H7&lt;=0.8,0.8,H7&lt;=1,1)</f>
        <v>1</v>
      </c>
      <c r="S7" s="210" cm="1">
        <f t="array" ref="S7">P7*Q7*R7/MAX($P$5:$P$40*$Q$5:$Q$40*$R$5:$R$40)</f>
        <v>0.21428571428571427</v>
      </c>
      <c r="T7" s="272"/>
      <c r="U7" s="272"/>
      <c r="V7" s="272"/>
      <c r="W7" s="272"/>
      <c r="X7" s="272"/>
      <c r="Y7" s="178"/>
      <c r="Z7" s="178"/>
      <c r="AA7" s="255"/>
      <c r="AB7" s="255"/>
      <c r="AC7" s="255"/>
      <c r="AD7" s="255"/>
      <c r="AE7" s="255"/>
      <c r="AF7" s="211">
        <f t="shared" si="1"/>
        <v>0</v>
      </c>
      <c r="AG7" s="98" t="s">
        <v>71</v>
      </c>
      <c r="AH7" s="99">
        <v>29</v>
      </c>
      <c r="AI7" s="100" t="s">
        <v>269</v>
      </c>
      <c r="AJ7" s="100" t="s">
        <v>86</v>
      </c>
      <c r="AK7" s="100" t="s">
        <v>423</v>
      </c>
      <c r="AL7" s="100">
        <v>1</v>
      </c>
      <c r="AM7" s="100">
        <v>2</v>
      </c>
      <c r="AN7" s="101">
        <v>2</v>
      </c>
    </row>
    <row r="8" spans="1:43" ht="90" x14ac:dyDescent="0.25">
      <c r="A8" s="342"/>
      <c r="B8" s="344" t="str">
        <f t="shared" si="2"/>
        <v>Forecasting Methodology SOP </v>
      </c>
      <c r="C8" s="206">
        <v>4</v>
      </c>
      <c r="D8" s="207" t="s">
        <v>71</v>
      </c>
      <c r="E8" s="208" t="s">
        <v>424</v>
      </c>
      <c r="F8" s="175" t="s">
        <v>276</v>
      </c>
      <c r="G8" s="175" t="s">
        <v>419</v>
      </c>
      <c r="H8" s="181">
        <f>INDEX('B. Maturity Model Grading'!$I$4:$I$33,MATCH(AJ8,'B. Maturity Model Grading'!$H$4:$H$33,0))</f>
        <v>0.87654320987654322</v>
      </c>
      <c r="I8" s="76">
        <v>1</v>
      </c>
      <c r="J8" s="76"/>
      <c r="K8" s="76">
        <v>1</v>
      </c>
      <c r="L8" s="76"/>
      <c r="M8" s="76">
        <v>1</v>
      </c>
      <c r="N8" s="76"/>
      <c r="O8" s="76">
        <v>1</v>
      </c>
      <c r="P8" s="76" cm="1">
        <f t="array" ref="P8">_xlfn.SWITCH(F8,"High",1,"Medium",0.5,"Low",0.25,0)</f>
        <v>0.5</v>
      </c>
      <c r="Q8" s="209">
        <f t="shared" si="0"/>
        <v>0.5714285714285714</v>
      </c>
      <c r="R8" s="209" cm="1">
        <f t="array" ref="R8">_xlfn.IFS(H8&lt;=0.4,0.4,H8&lt;=0.6,0.6,H8&lt;=0.8,0.8,H8&lt;=1,1)</f>
        <v>1</v>
      </c>
      <c r="S8" s="210" cm="1">
        <f t="array" ref="S8">P8*Q8*R8/MAX($P$5:$P$40*$Q$5:$Q$40*$R$5:$R$40)</f>
        <v>0.2857142857142857</v>
      </c>
      <c r="T8" s="272"/>
      <c r="U8" s="272"/>
      <c r="V8" s="272"/>
      <c r="W8" s="272"/>
      <c r="X8" s="272"/>
      <c r="Y8" s="178"/>
      <c r="Z8" s="178"/>
      <c r="AA8" s="255"/>
      <c r="AB8" s="255"/>
      <c r="AC8" s="255"/>
      <c r="AD8" s="255"/>
      <c r="AE8" s="255"/>
      <c r="AF8" s="211">
        <f t="shared" si="1"/>
        <v>0</v>
      </c>
      <c r="AG8" s="98" t="s">
        <v>71</v>
      </c>
      <c r="AH8" s="99">
        <v>32</v>
      </c>
      <c r="AI8" s="100" t="s">
        <v>269</v>
      </c>
      <c r="AJ8" s="100" t="s">
        <v>86</v>
      </c>
      <c r="AK8" s="100" t="s">
        <v>425</v>
      </c>
      <c r="AL8" s="100">
        <v>1</v>
      </c>
      <c r="AM8" s="100">
        <v>2</v>
      </c>
      <c r="AN8" s="101">
        <v>4</v>
      </c>
    </row>
    <row r="9" spans="1:43" ht="72" x14ac:dyDescent="0.25">
      <c r="A9" s="342"/>
      <c r="B9" s="347"/>
      <c r="C9" s="206">
        <v>5</v>
      </c>
      <c r="D9" s="207" t="s">
        <v>71</v>
      </c>
      <c r="E9" s="208" t="s">
        <v>426</v>
      </c>
      <c r="F9" s="175" t="s">
        <v>276</v>
      </c>
      <c r="G9" s="175" t="s">
        <v>419</v>
      </c>
      <c r="H9" s="181">
        <f>INDEX('B. Maturity Model Grading'!$I$4:$I$33,MATCH(AJ9,'B. Maturity Model Grading'!$H$4:$H$33,0))</f>
        <v>0.87654320987654322</v>
      </c>
      <c r="I9" s="76"/>
      <c r="J9" s="76"/>
      <c r="K9" s="76"/>
      <c r="L9" s="76">
        <v>1</v>
      </c>
      <c r="M9" s="76">
        <v>1</v>
      </c>
      <c r="N9" s="76">
        <v>1</v>
      </c>
      <c r="O9" s="76">
        <v>1</v>
      </c>
      <c r="P9" s="76" cm="1">
        <f t="array" ref="P9">_xlfn.SWITCH(F9,"High",1,"Medium",0.5,"Low",0.25,0)</f>
        <v>0.5</v>
      </c>
      <c r="Q9" s="209">
        <f t="shared" si="0"/>
        <v>0.5714285714285714</v>
      </c>
      <c r="R9" s="209" cm="1">
        <f t="array" ref="R9">_xlfn.IFS(H9&lt;=0.4,0.4,H9&lt;=0.6,0.6,H9&lt;=0.8,0.8,H9&lt;=1,1)</f>
        <v>1</v>
      </c>
      <c r="S9" s="210" cm="1">
        <f t="array" ref="S9">P9*Q9*R9/MAX($P$5:$P$40*$Q$5:$Q$40*$R$5:$R$40)</f>
        <v>0.2857142857142857</v>
      </c>
      <c r="T9" s="272"/>
      <c r="U9" s="272"/>
      <c r="V9" s="272"/>
      <c r="W9" s="272"/>
      <c r="X9" s="272"/>
      <c r="Y9" s="178"/>
      <c r="Z9" s="178"/>
      <c r="AA9" s="255"/>
      <c r="AB9" s="255"/>
      <c r="AC9" s="255"/>
      <c r="AD9" s="255"/>
      <c r="AE9" s="255"/>
      <c r="AF9" s="211">
        <f t="shared" si="1"/>
        <v>0</v>
      </c>
      <c r="AG9" s="98" t="s">
        <v>71</v>
      </c>
      <c r="AH9" s="99">
        <v>33</v>
      </c>
      <c r="AI9" s="100" t="s">
        <v>269</v>
      </c>
      <c r="AJ9" s="100" t="s">
        <v>86</v>
      </c>
      <c r="AK9" s="100" t="s">
        <v>425</v>
      </c>
      <c r="AL9" s="100">
        <v>1</v>
      </c>
      <c r="AM9" s="100">
        <v>2</v>
      </c>
      <c r="AN9" s="101">
        <v>4</v>
      </c>
    </row>
    <row r="10" spans="1:43" ht="72" x14ac:dyDescent="0.25">
      <c r="A10" s="342"/>
      <c r="B10" s="295" t="str">
        <f t="shared" si="2"/>
        <v>Demand Segmentation SOP </v>
      </c>
      <c r="C10" s="206">
        <v>6</v>
      </c>
      <c r="D10" s="207" t="s">
        <v>71</v>
      </c>
      <c r="E10" s="208" t="s">
        <v>427</v>
      </c>
      <c r="F10" s="175" t="s">
        <v>290</v>
      </c>
      <c r="G10" s="175" t="s">
        <v>428</v>
      </c>
      <c r="H10" s="181">
        <f>INDEX('B. Maturity Model Grading'!$I$4:$I$33,MATCH(AJ10,'B. Maturity Model Grading'!$H$4:$H$33,0))</f>
        <v>0.87654320987654322</v>
      </c>
      <c r="I10" s="76"/>
      <c r="J10" s="76">
        <v>1</v>
      </c>
      <c r="K10" s="76"/>
      <c r="L10" s="76">
        <v>1</v>
      </c>
      <c r="M10" s="76"/>
      <c r="N10" s="76">
        <v>1</v>
      </c>
      <c r="O10" s="76">
        <v>1</v>
      </c>
      <c r="P10" s="76" cm="1">
        <f t="array" ref="P10">_xlfn.SWITCH(F10,"High",1,"Medium",0.5,"Low",0.25,0)</f>
        <v>0.25</v>
      </c>
      <c r="Q10" s="209">
        <f t="shared" si="0"/>
        <v>0.5714285714285714</v>
      </c>
      <c r="R10" s="209" cm="1">
        <f t="array" ref="R10">_xlfn.IFS(H10&lt;=0.4,0.4,H10&lt;=0.6,0.6,H10&lt;=0.8,0.8,H10&lt;=1,1)</f>
        <v>1</v>
      </c>
      <c r="S10" s="210" cm="1">
        <f t="array" ref="S10">P10*Q10*R10/MAX($P$5:$P$40*$Q$5:$Q$40*$R$5:$R$40)</f>
        <v>0.14285714285714285</v>
      </c>
      <c r="T10" s="272"/>
      <c r="U10" s="272"/>
      <c r="V10" s="272"/>
      <c r="W10" s="272"/>
      <c r="X10" s="272"/>
      <c r="Y10" s="178"/>
      <c r="Z10" s="178"/>
      <c r="AA10" s="255"/>
      <c r="AB10" s="255"/>
      <c r="AC10" s="255"/>
      <c r="AD10" s="255"/>
      <c r="AE10" s="255"/>
      <c r="AF10" s="211">
        <f t="shared" si="1"/>
        <v>0</v>
      </c>
      <c r="AG10" s="98" t="s">
        <v>71</v>
      </c>
      <c r="AH10" s="99">
        <v>36</v>
      </c>
      <c r="AI10" s="100" t="s">
        <v>269</v>
      </c>
      <c r="AJ10" s="100" t="s">
        <v>86</v>
      </c>
      <c r="AK10" s="100" t="s">
        <v>429</v>
      </c>
      <c r="AL10" s="100">
        <v>1</v>
      </c>
      <c r="AM10" s="100">
        <v>2</v>
      </c>
      <c r="AN10" s="101">
        <v>6</v>
      </c>
    </row>
    <row r="11" spans="1:43" ht="72" x14ac:dyDescent="0.25">
      <c r="A11" s="342"/>
      <c r="B11" s="295" t="str">
        <f t="shared" si="2"/>
        <v>Forecast Adjustment and Updates SOP </v>
      </c>
      <c r="C11" s="206">
        <v>7</v>
      </c>
      <c r="D11" s="207" t="s">
        <v>71</v>
      </c>
      <c r="E11" s="208" t="s">
        <v>430</v>
      </c>
      <c r="F11" s="175" t="s">
        <v>276</v>
      </c>
      <c r="G11" s="175" t="s">
        <v>419</v>
      </c>
      <c r="H11" s="181">
        <f>INDEX('B. Maturity Model Grading'!$I$4:$I$33,MATCH(AJ11,'B. Maturity Model Grading'!$H$4:$H$33,0))</f>
        <v>0.87654320987654322</v>
      </c>
      <c r="I11" s="76">
        <v>1</v>
      </c>
      <c r="J11" s="76">
        <v>1</v>
      </c>
      <c r="K11" s="76"/>
      <c r="L11" s="76">
        <v>1</v>
      </c>
      <c r="M11" s="76">
        <v>1</v>
      </c>
      <c r="N11" s="76"/>
      <c r="O11" s="76"/>
      <c r="P11" s="76" cm="1">
        <f t="array" ref="P11">_xlfn.SWITCH(F11,"High",1,"Medium",0.5,"Low",0.25,0)</f>
        <v>0.5</v>
      </c>
      <c r="Q11" s="209">
        <f t="shared" si="0"/>
        <v>0.5714285714285714</v>
      </c>
      <c r="R11" s="209" cm="1">
        <f t="array" ref="R11">_xlfn.IFS(H11&lt;=0.4,0.4,H11&lt;=0.6,0.6,H11&lt;=0.8,0.8,H11&lt;=1,1)</f>
        <v>1</v>
      </c>
      <c r="S11" s="210" cm="1">
        <f t="array" ref="S11">P11*Q11*R11/MAX($P$5:$P$40*$Q$5:$Q$40*$R$5:$R$40)</f>
        <v>0.2857142857142857</v>
      </c>
      <c r="T11" s="272"/>
      <c r="U11" s="272"/>
      <c r="V11" s="272"/>
      <c r="W11" s="272"/>
      <c r="X11" s="272"/>
      <c r="Y11" s="178"/>
      <c r="Z11" s="178"/>
      <c r="AA11" s="255"/>
      <c r="AB11" s="255"/>
      <c r="AC11" s="255"/>
      <c r="AD11" s="255"/>
      <c r="AE11" s="255"/>
      <c r="AF11" s="211">
        <f t="shared" si="1"/>
        <v>0</v>
      </c>
      <c r="AG11" s="98" t="s">
        <v>71</v>
      </c>
      <c r="AH11" s="99">
        <v>38</v>
      </c>
      <c r="AI11" s="100" t="s">
        <v>269</v>
      </c>
      <c r="AJ11" s="100" t="s">
        <v>86</v>
      </c>
      <c r="AK11" s="100" t="s">
        <v>431</v>
      </c>
      <c r="AL11" s="100">
        <v>1</v>
      </c>
      <c r="AM11" s="100">
        <v>2</v>
      </c>
      <c r="AN11" s="101">
        <v>7</v>
      </c>
    </row>
    <row r="12" spans="1:43" ht="90" x14ac:dyDescent="0.25">
      <c r="A12" s="342"/>
      <c r="B12" s="295" t="str">
        <f t="shared" si="2"/>
        <v>Demand Variability Reporting and Communication SOP </v>
      </c>
      <c r="C12" s="206">
        <v>8</v>
      </c>
      <c r="D12" s="207" t="s">
        <v>71</v>
      </c>
      <c r="E12" s="208" t="s">
        <v>432</v>
      </c>
      <c r="F12" s="175" t="s">
        <v>290</v>
      </c>
      <c r="G12" s="175" t="s">
        <v>433</v>
      </c>
      <c r="H12" s="181">
        <f>INDEX('B. Maturity Model Grading'!$I$4:$I$33,MATCH(AJ12,'B. Maturity Model Grading'!$H$4:$H$33,0))</f>
        <v>0.87654320987654322</v>
      </c>
      <c r="I12" s="76"/>
      <c r="J12" s="76">
        <v>1</v>
      </c>
      <c r="K12" s="76">
        <v>1</v>
      </c>
      <c r="L12" s="76"/>
      <c r="M12" s="76"/>
      <c r="N12" s="76">
        <v>1</v>
      </c>
      <c r="O12" s="76"/>
      <c r="P12" s="76" cm="1">
        <f t="array" ref="P12">_xlfn.SWITCH(F12,"High",1,"Medium",0.5,"Low",0.25,0)</f>
        <v>0.25</v>
      </c>
      <c r="Q12" s="209">
        <f t="shared" si="0"/>
        <v>0.42857142857142855</v>
      </c>
      <c r="R12" s="209" cm="1">
        <f t="array" ref="R12">_xlfn.IFS(H12&lt;=0.4,0.4,H12&lt;=0.6,0.6,H12&lt;=0.8,0.8,H12&lt;=1,1)</f>
        <v>1</v>
      </c>
      <c r="S12" s="210" cm="1">
        <f t="array" ref="S12">P12*Q12*R12/MAX($P$5:$P$40*$Q$5:$Q$40*$R$5:$R$40)</f>
        <v>0.10714285714285714</v>
      </c>
      <c r="T12" s="272"/>
      <c r="U12" s="272"/>
      <c r="V12" s="272"/>
      <c r="W12" s="272"/>
      <c r="X12" s="272"/>
      <c r="Y12" s="178"/>
      <c r="Z12" s="178"/>
      <c r="AA12" s="255"/>
      <c r="AB12" s="255"/>
      <c r="AC12" s="255"/>
      <c r="AD12" s="255"/>
      <c r="AE12" s="255"/>
      <c r="AF12" s="211">
        <f t="shared" si="1"/>
        <v>0</v>
      </c>
      <c r="AG12" s="98" t="s">
        <v>71</v>
      </c>
      <c r="AH12" s="99">
        <v>44</v>
      </c>
      <c r="AI12" s="100" t="s">
        <v>269</v>
      </c>
      <c r="AJ12" s="100" t="s">
        <v>86</v>
      </c>
      <c r="AK12" s="100" t="s">
        <v>434</v>
      </c>
      <c r="AL12" s="100">
        <v>1</v>
      </c>
      <c r="AM12" s="100">
        <v>2</v>
      </c>
      <c r="AN12" s="101">
        <v>10</v>
      </c>
    </row>
    <row r="13" spans="1:43" ht="90" x14ac:dyDescent="0.25">
      <c r="A13" s="342"/>
      <c r="B13" s="295" t="str">
        <f t="shared" si="2"/>
        <v>Demand Variability Management Process</v>
      </c>
      <c r="C13" s="206">
        <v>9</v>
      </c>
      <c r="D13" s="207" t="s">
        <v>73</v>
      </c>
      <c r="E13" s="208" t="s">
        <v>435</v>
      </c>
      <c r="F13" s="175" t="s">
        <v>276</v>
      </c>
      <c r="G13" s="175" t="s">
        <v>428</v>
      </c>
      <c r="H13" s="181">
        <f>INDEX('B. Maturity Model Grading'!$I$4:$I$33,MATCH(AJ13,'B. Maturity Model Grading'!$H$4:$H$33,0))</f>
        <v>0.87654320987654322</v>
      </c>
      <c r="I13" s="76"/>
      <c r="J13" s="76">
        <v>1</v>
      </c>
      <c r="K13" s="76"/>
      <c r="L13" s="76"/>
      <c r="M13" s="76">
        <v>1</v>
      </c>
      <c r="N13" s="76">
        <v>1</v>
      </c>
      <c r="O13" s="76"/>
      <c r="P13" s="76" cm="1">
        <f t="array" ref="P13">_xlfn.SWITCH(F13,"High",1,"Medium",0.5,"Low",0.25,0)</f>
        <v>0.5</v>
      </c>
      <c r="Q13" s="209">
        <f t="shared" si="0"/>
        <v>0.42857142857142855</v>
      </c>
      <c r="R13" s="209" cm="1">
        <f t="array" ref="R13">_xlfn.IFS(H13&lt;=0.4,0.4,H13&lt;=0.6,0.6,H13&lt;=0.8,0.8,H13&lt;=1,1)</f>
        <v>1</v>
      </c>
      <c r="S13" s="210" cm="1">
        <f t="array" ref="S13">P13*Q13*R13/MAX($P$5:$P$40*$Q$5:$Q$40*$R$5:$R$40)</f>
        <v>0.21428571428571427</v>
      </c>
      <c r="T13" s="177"/>
      <c r="U13" s="177"/>
      <c r="V13" s="177"/>
      <c r="W13" s="177"/>
      <c r="X13" s="177"/>
      <c r="Y13" s="178"/>
      <c r="Z13" s="178"/>
      <c r="AA13" s="255"/>
      <c r="AB13" s="255"/>
      <c r="AC13" s="255"/>
      <c r="AD13" s="255"/>
      <c r="AE13" s="255"/>
      <c r="AF13" s="211">
        <f t="shared" si="1"/>
        <v>0</v>
      </c>
      <c r="AG13" s="98" t="s">
        <v>73</v>
      </c>
      <c r="AH13" s="102">
        <v>12</v>
      </c>
      <c r="AI13" s="100" t="s">
        <v>269</v>
      </c>
      <c r="AJ13" s="100" t="s">
        <v>86</v>
      </c>
      <c r="AK13" s="100" t="s">
        <v>436</v>
      </c>
      <c r="AL13" s="100">
        <v>1</v>
      </c>
      <c r="AM13" s="100">
        <v>2</v>
      </c>
      <c r="AN13" s="101">
        <v>11</v>
      </c>
    </row>
    <row r="14" spans="1:43" ht="54" x14ac:dyDescent="0.25">
      <c r="A14" s="342"/>
      <c r="B14" s="295" t="str">
        <f t="shared" si="2"/>
        <v>Forecasting Methodologies and Adjustments</v>
      </c>
      <c r="C14" s="206">
        <v>10</v>
      </c>
      <c r="D14" s="207" t="s">
        <v>72</v>
      </c>
      <c r="E14" s="208" t="s">
        <v>437</v>
      </c>
      <c r="F14" s="175" t="s">
        <v>276</v>
      </c>
      <c r="G14" s="175" t="s">
        <v>428</v>
      </c>
      <c r="H14" s="181">
        <f>INDEX('B. Maturity Model Grading'!$I$4:$I$33,MATCH(AJ14,'B. Maturity Model Grading'!$H$4:$H$33,0))</f>
        <v>0.87654320987654322</v>
      </c>
      <c r="I14" s="76"/>
      <c r="J14" s="76"/>
      <c r="K14" s="76"/>
      <c r="L14" s="76"/>
      <c r="M14" s="76">
        <v>1</v>
      </c>
      <c r="N14" s="76"/>
      <c r="O14" s="76"/>
      <c r="P14" s="76" cm="1">
        <f t="array" ref="P14">_xlfn.SWITCH(F14,"High",1,"Medium",0.5,"Low",0.25,0)</f>
        <v>0.5</v>
      </c>
      <c r="Q14" s="209">
        <f t="shared" si="0"/>
        <v>0.14285714285714285</v>
      </c>
      <c r="R14" s="209" cm="1">
        <f t="array" ref="R14">_xlfn.IFS(H14&lt;=0.4,0.4,H14&lt;=0.6,0.6,H14&lt;=0.8,0.8,H14&lt;=1,1)</f>
        <v>1</v>
      </c>
      <c r="S14" s="210" cm="1">
        <f t="array" ref="S14">P14*Q14*R14/MAX($P$5:$P$40*$Q$5:$Q$40*$R$5:$R$40)</f>
        <v>7.1428571428571425E-2</v>
      </c>
      <c r="T14" s="272"/>
      <c r="U14" s="272"/>
      <c r="V14" s="272"/>
      <c r="W14" s="272"/>
      <c r="X14" s="272"/>
      <c r="Y14" s="178"/>
      <c r="Z14" s="178"/>
      <c r="AA14" s="255"/>
      <c r="AB14" s="255"/>
      <c r="AC14" s="255"/>
      <c r="AD14" s="255"/>
      <c r="AE14" s="255"/>
      <c r="AF14" s="211">
        <f t="shared" si="1"/>
        <v>0</v>
      </c>
      <c r="AG14" s="98" t="s">
        <v>72</v>
      </c>
      <c r="AH14" s="99">
        <v>11</v>
      </c>
      <c r="AI14" s="100" t="s">
        <v>269</v>
      </c>
      <c r="AJ14" s="100" t="s">
        <v>86</v>
      </c>
      <c r="AK14" s="100" t="s">
        <v>438</v>
      </c>
      <c r="AL14" s="100">
        <v>1</v>
      </c>
      <c r="AM14" s="100">
        <v>2</v>
      </c>
      <c r="AN14" s="101">
        <v>13</v>
      </c>
    </row>
    <row r="15" spans="1:43" ht="108" x14ac:dyDescent="0.25">
      <c r="A15" s="343"/>
      <c r="B15" s="295" t="str">
        <f t="shared" si="2"/>
        <v>Challenges and Improvement Initiatives</v>
      </c>
      <c r="C15" s="206">
        <v>11</v>
      </c>
      <c r="D15" s="207" t="s">
        <v>73</v>
      </c>
      <c r="E15" s="208" t="s">
        <v>439</v>
      </c>
      <c r="F15" s="175" t="s">
        <v>268</v>
      </c>
      <c r="G15" s="175" t="s">
        <v>440</v>
      </c>
      <c r="H15" s="181">
        <f>INDEX('B. Maturity Model Grading'!$I$4:$I$33,MATCH(AJ15,'B. Maturity Model Grading'!$H$4:$H$33,0))</f>
        <v>0.87654320987654322</v>
      </c>
      <c r="I15" s="76">
        <v>1</v>
      </c>
      <c r="J15" s="76">
        <v>1</v>
      </c>
      <c r="K15" s="76">
        <v>1</v>
      </c>
      <c r="L15" s="76">
        <v>1</v>
      </c>
      <c r="M15" s="76">
        <v>1</v>
      </c>
      <c r="N15" s="76">
        <v>1</v>
      </c>
      <c r="O15" s="76">
        <v>1</v>
      </c>
      <c r="P15" s="76" cm="1">
        <f t="array" ref="P15">_xlfn.SWITCH(F15,"High",1,"Medium",0.5,"Low",0.25,0)</f>
        <v>1</v>
      </c>
      <c r="Q15" s="209">
        <f t="shared" si="0"/>
        <v>1</v>
      </c>
      <c r="R15" s="209" cm="1">
        <f t="array" ref="R15">_xlfn.IFS(H15&lt;=0.4,0.4,H15&lt;=0.6,0.6,H15&lt;=0.8,0.8,H15&lt;=1,1)</f>
        <v>1</v>
      </c>
      <c r="S15" s="210" cm="1">
        <f t="array" ref="S15">P15*Q15*R15/MAX($P$5:$P$40*$Q$5:$Q$40*$R$5:$R$40)</f>
        <v>1</v>
      </c>
      <c r="T15" s="177"/>
      <c r="U15" s="177"/>
      <c r="V15" s="177"/>
      <c r="W15" s="177"/>
      <c r="X15" s="177"/>
      <c r="Y15" s="178"/>
      <c r="Z15" s="178"/>
      <c r="AA15" s="255"/>
      <c r="AB15" s="255"/>
      <c r="AC15" s="255"/>
      <c r="AD15" s="255"/>
      <c r="AE15" s="255"/>
      <c r="AF15" s="211">
        <f t="shared" si="1"/>
        <v>0</v>
      </c>
      <c r="AG15" s="98" t="s">
        <v>73</v>
      </c>
      <c r="AH15" s="102">
        <v>15</v>
      </c>
      <c r="AI15" s="100" t="s">
        <v>269</v>
      </c>
      <c r="AJ15" s="100" t="s">
        <v>86</v>
      </c>
      <c r="AK15" s="100" t="s">
        <v>441</v>
      </c>
      <c r="AL15" s="100">
        <v>1</v>
      </c>
      <c r="AM15" s="100">
        <v>2</v>
      </c>
      <c r="AN15" s="101">
        <v>15</v>
      </c>
    </row>
    <row r="16" spans="1:43" ht="72" x14ac:dyDescent="0.25">
      <c r="A16" s="341" t="str">
        <f t="shared" ref="A16:A34" si="3">IF(AJ15&lt;&gt;AJ16,AJ16,"")</f>
        <v>Collaborative Planning across Business Units</v>
      </c>
      <c r="B16" s="295" t="str">
        <f t="shared" si="2"/>
        <v>Sales and Operations Planning (S&amp;OP) SOP </v>
      </c>
      <c r="C16" s="206">
        <v>12</v>
      </c>
      <c r="D16" s="207" t="s">
        <v>71</v>
      </c>
      <c r="E16" s="208" t="s">
        <v>442</v>
      </c>
      <c r="F16" s="175" t="s">
        <v>276</v>
      </c>
      <c r="G16" s="175" t="s">
        <v>428</v>
      </c>
      <c r="H16" s="181">
        <f>INDEX('B. Maturity Model Grading'!$I$4:$I$33,MATCH(AJ16,'B. Maturity Model Grading'!$H$4:$H$33,0))</f>
        <v>0.40740740740740738</v>
      </c>
      <c r="I16" s="76">
        <v>1</v>
      </c>
      <c r="J16" s="76"/>
      <c r="K16" s="76">
        <v>1</v>
      </c>
      <c r="L16" s="76"/>
      <c r="M16" s="76"/>
      <c r="N16" s="76">
        <v>1</v>
      </c>
      <c r="O16" s="76">
        <v>1</v>
      </c>
      <c r="P16" s="76" cm="1">
        <f t="array" ref="P16">_xlfn.SWITCH(F16,"High",1,"Medium",0.5,"Low",0.25,0)</f>
        <v>0.5</v>
      </c>
      <c r="Q16" s="209">
        <f t="shared" si="0"/>
        <v>0.5714285714285714</v>
      </c>
      <c r="R16" s="209" cm="1">
        <f t="array" ref="R16">_xlfn.IFS(H16&lt;=0.4,0.4,H16&lt;=0.6,0.6,H16&lt;=0.8,0.8,H16&lt;=1,1)</f>
        <v>0.6</v>
      </c>
      <c r="S16" s="210" cm="1">
        <f t="array" ref="S16">P16*Q16*R16/MAX($P$5:$P$40*$Q$5:$Q$40*$R$5:$R$40)</f>
        <v>0.1714285714285714</v>
      </c>
      <c r="T16" s="272"/>
      <c r="U16" s="272"/>
      <c r="V16" s="272"/>
      <c r="W16" s="272"/>
      <c r="X16" s="272"/>
      <c r="Y16" s="178"/>
      <c r="Z16" s="178"/>
      <c r="AA16" s="255"/>
      <c r="AB16" s="255"/>
      <c r="AC16" s="255"/>
      <c r="AD16" s="255"/>
      <c r="AE16" s="255"/>
      <c r="AF16" s="211">
        <f t="shared" si="1"/>
        <v>0</v>
      </c>
      <c r="AG16" s="98" t="s">
        <v>71</v>
      </c>
      <c r="AH16" s="99">
        <v>53</v>
      </c>
      <c r="AI16" s="100" t="s">
        <v>269</v>
      </c>
      <c r="AJ16" s="100" t="s">
        <v>91</v>
      </c>
      <c r="AK16" s="100" t="s">
        <v>443</v>
      </c>
      <c r="AL16" s="100">
        <v>1</v>
      </c>
      <c r="AM16" s="100">
        <v>3</v>
      </c>
      <c r="AN16" s="101">
        <v>4</v>
      </c>
    </row>
    <row r="17" spans="1:40" ht="72" x14ac:dyDescent="0.25">
      <c r="A17" s="342"/>
      <c r="B17" s="295" t="str">
        <f t="shared" si="2"/>
        <v>Demand-Supply Balancing SOP </v>
      </c>
      <c r="C17" s="206">
        <v>13</v>
      </c>
      <c r="D17" s="207" t="s">
        <v>71</v>
      </c>
      <c r="E17" s="208" t="s">
        <v>444</v>
      </c>
      <c r="F17" s="175" t="s">
        <v>276</v>
      </c>
      <c r="G17" s="175" t="s">
        <v>428</v>
      </c>
      <c r="H17" s="181">
        <f>INDEX('B. Maturity Model Grading'!$I$4:$I$33,MATCH(AJ17,'B. Maturity Model Grading'!$H$4:$H$33,0))</f>
        <v>0.40740740740740738</v>
      </c>
      <c r="I17" s="76"/>
      <c r="J17" s="76">
        <v>1</v>
      </c>
      <c r="K17" s="76"/>
      <c r="L17" s="76">
        <v>1</v>
      </c>
      <c r="M17" s="76"/>
      <c r="N17" s="76">
        <v>1</v>
      </c>
      <c r="O17" s="76">
        <v>1</v>
      </c>
      <c r="P17" s="76" cm="1">
        <f t="array" ref="P17">_xlfn.SWITCH(F17,"High",1,"Medium",0.5,"Low",0.25,0)</f>
        <v>0.5</v>
      </c>
      <c r="Q17" s="209">
        <f t="shared" si="0"/>
        <v>0.5714285714285714</v>
      </c>
      <c r="R17" s="209" cm="1">
        <f t="array" ref="R17">_xlfn.IFS(H17&lt;=0.4,0.4,H17&lt;=0.6,0.6,H17&lt;=0.8,0.8,H17&lt;=1,1)</f>
        <v>0.6</v>
      </c>
      <c r="S17" s="210" cm="1">
        <f t="array" ref="S17">P17*Q17*R17/MAX($P$5:$P$40*$Q$5:$Q$40*$R$5:$R$40)</f>
        <v>0.1714285714285714</v>
      </c>
      <c r="T17" s="272"/>
      <c r="U17" s="272"/>
      <c r="V17" s="272"/>
      <c r="W17" s="272"/>
      <c r="X17" s="272"/>
      <c r="Y17" s="178"/>
      <c r="Z17" s="178"/>
      <c r="AA17" s="255"/>
      <c r="AB17" s="255"/>
      <c r="AC17" s="255"/>
      <c r="AD17" s="255"/>
      <c r="AE17" s="255"/>
      <c r="AF17" s="211">
        <f t="shared" si="1"/>
        <v>0</v>
      </c>
      <c r="AG17" s="98" t="s">
        <v>71</v>
      </c>
      <c r="AH17" s="99">
        <v>55</v>
      </c>
      <c r="AI17" s="100" t="s">
        <v>269</v>
      </c>
      <c r="AJ17" s="100" t="s">
        <v>91</v>
      </c>
      <c r="AK17" s="100" t="s">
        <v>445</v>
      </c>
      <c r="AL17" s="100">
        <v>1</v>
      </c>
      <c r="AM17" s="100">
        <v>3</v>
      </c>
      <c r="AN17" s="101">
        <v>5</v>
      </c>
    </row>
    <row r="18" spans="1:40" ht="72" x14ac:dyDescent="0.25">
      <c r="A18" s="342"/>
      <c r="B18" s="295" t="str">
        <f t="shared" si="2"/>
        <v>Performance Metrics Alignment SOP </v>
      </c>
      <c r="C18" s="206">
        <v>14</v>
      </c>
      <c r="D18" s="207" t="s">
        <v>71</v>
      </c>
      <c r="E18" s="208" t="s">
        <v>446</v>
      </c>
      <c r="F18" s="175" t="s">
        <v>290</v>
      </c>
      <c r="G18" s="175" t="s">
        <v>419</v>
      </c>
      <c r="H18" s="181">
        <f>INDEX('B. Maturity Model Grading'!$I$4:$I$33,MATCH(AJ18,'B. Maturity Model Grading'!$H$4:$H$33,0))</f>
        <v>0.40740740740740738</v>
      </c>
      <c r="I18" s="76"/>
      <c r="J18" s="76"/>
      <c r="K18" s="76"/>
      <c r="L18" s="76">
        <v>1</v>
      </c>
      <c r="M18" s="76">
        <v>1</v>
      </c>
      <c r="N18" s="76">
        <v>1</v>
      </c>
      <c r="O18" s="76"/>
      <c r="P18" s="76" cm="1">
        <f t="array" ref="P18">_xlfn.SWITCH(F18,"High",1,"Medium",0.5,"Low",0.25,0)</f>
        <v>0.25</v>
      </c>
      <c r="Q18" s="209">
        <f t="shared" si="0"/>
        <v>0.42857142857142855</v>
      </c>
      <c r="R18" s="209" cm="1">
        <f t="array" ref="R18">_xlfn.IFS(H18&lt;=0.4,0.4,H18&lt;=0.6,0.6,H18&lt;=0.8,0.8,H18&lt;=1,1)</f>
        <v>0.6</v>
      </c>
      <c r="S18" s="210" cm="1">
        <f t="array" ref="S18">P18*Q18*R18/MAX($P$5:$P$40*$Q$5:$Q$40*$R$5:$R$40)</f>
        <v>6.4285714285714279E-2</v>
      </c>
      <c r="T18" s="272"/>
      <c r="U18" s="272"/>
      <c r="V18" s="272"/>
      <c r="W18" s="272"/>
      <c r="X18" s="272"/>
      <c r="Y18" s="178"/>
      <c r="Z18" s="178"/>
      <c r="AA18" s="255"/>
      <c r="AB18" s="255"/>
      <c r="AC18" s="255"/>
      <c r="AD18" s="255"/>
      <c r="AE18" s="255"/>
      <c r="AF18" s="211">
        <f t="shared" si="1"/>
        <v>0</v>
      </c>
      <c r="AG18" s="98" t="s">
        <v>71</v>
      </c>
      <c r="AH18" s="99">
        <v>59</v>
      </c>
      <c r="AI18" s="100" t="s">
        <v>269</v>
      </c>
      <c r="AJ18" s="100" t="s">
        <v>91</v>
      </c>
      <c r="AK18" s="100" t="s">
        <v>447</v>
      </c>
      <c r="AL18" s="100">
        <v>1</v>
      </c>
      <c r="AM18" s="100">
        <v>3</v>
      </c>
      <c r="AN18" s="101">
        <v>7</v>
      </c>
    </row>
    <row r="19" spans="1:40" ht="72" x14ac:dyDescent="0.25">
      <c r="A19" s="342"/>
      <c r="B19" s="295" t="str">
        <f t="shared" si="2"/>
        <v>Cross-BU Communication and Decision-Making</v>
      </c>
      <c r="C19" s="206">
        <v>15</v>
      </c>
      <c r="D19" s="207" t="s">
        <v>72</v>
      </c>
      <c r="E19" s="208" t="s">
        <v>448</v>
      </c>
      <c r="F19" s="175" t="s">
        <v>268</v>
      </c>
      <c r="G19" s="175" t="s">
        <v>428</v>
      </c>
      <c r="H19" s="181">
        <f>INDEX('B. Maturity Model Grading'!$I$4:$I$33,MATCH(AJ19,'B. Maturity Model Grading'!$H$4:$H$33,0))</f>
        <v>0.40740740740740738</v>
      </c>
      <c r="I19" s="76"/>
      <c r="J19" s="76">
        <v>1</v>
      </c>
      <c r="K19" s="76"/>
      <c r="L19" s="76"/>
      <c r="M19" s="76"/>
      <c r="N19" s="76">
        <v>1</v>
      </c>
      <c r="O19" s="76"/>
      <c r="P19" s="76" cm="1">
        <f t="array" ref="P19">_xlfn.SWITCH(F19,"High",1,"Medium",0.5,"Low",0.25,0)</f>
        <v>1</v>
      </c>
      <c r="Q19" s="209">
        <f t="shared" si="0"/>
        <v>0.2857142857142857</v>
      </c>
      <c r="R19" s="209" cm="1">
        <f t="array" ref="R19">_xlfn.IFS(H19&lt;=0.4,0.4,H19&lt;=0.6,0.6,H19&lt;=0.8,0.8,H19&lt;=1,1)</f>
        <v>0.6</v>
      </c>
      <c r="S19" s="210" cm="1">
        <f t="array" ref="S19">P19*Q19*R19/MAX($P$5:$P$40*$Q$5:$Q$40*$R$5:$R$40)</f>
        <v>0.1714285714285714</v>
      </c>
      <c r="T19" s="272"/>
      <c r="U19" s="272"/>
      <c r="V19" s="272"/>
      <c r="W19" s="272"/>
      <c r="X19" s="272"/>
      <c r="Y19" s="178"/>
      <c r="Z19" s="178"/>
      <c r="AA19" s="255"/>
      <c r="AB19" s="255"/>
      <c r="AC19" s="255"/>
      <c r="AD19" s="255"/>
      <c r="AE19" s="255"/>
      <c r="AF19" s="211">
        <f t="shared" si="1"/>
        <v>0</v>
      </c>
      <c r="AG19" s="98" t="s">
        <v>72</v>
      </c>
      <c r="AH19" s="99">
        <v>14</v>
      </c>
      <c r="AI19" s="100" t="s">
        <v>269</v>
      </c>
      <c r="AJ19" s="100" t="s">
        <v>91</v>
      </c>
      <c r="AK19" s="100" t="s">
        <v>449</v>
      </c>
      <c r="AL19" s="100">
        <v>1</v>
      </c>
      <c r="AM19" s="100">
        <v>3</v>
      </c>
      <c r="AN19" s="101">
        <v>11</v>
      </c>
    </row>
    <row r="20" spans="1:40" ht="72" x14ac:dyDescent="0.25">
      <c r="A20" s="342"/>
      <c r="B20" s="295" t="str">
        <f t="shared" si="2"/>
        <v>Plan Execution and Performance Evaluation</v>
      </c>
      <c r="C20" s="206">
        <v>16</v>
      </c>
      <c r="D20" s="207" t="s">
        <v>72</v>
      </c>
      <c r="E20" s="208" t="s">
        <v>450</v>
      </c>
      <c r="F20" s="175" t="s">
        <v>276</v>
      </c>
      <c r="G20" s="175" t="s">
        <v>428</v>
      </c>
      <c r="H20" s="181">
        <f>INDEX('B. Maturity Model Grading'!$I$4:$I$33,MATCH(AJ20,'B. Maturity Model Grading'!$H$4:$H$33,0))</f>
        <v>0.40740740740740738</v>
      </c>
      <c r="I20" s="76"/>
      <c r="J20" s="76"/>
      <c r="K20" s="76"/>
      <c r="L20" s="76"/>
      <c r="M20" s="76"/>
      <c r="N20" s="76">
        <v>1</v>
      </c>
      <c r="O20" s="76"/>
      <c r="P20" s="76" cm="1">
        <f t="array" ref="P20">_xlfn.SWITCH(F20,"High",1,"Medium",0.5,"Low",0.25,0)</f>
        <v>0.5</v>
      </c>
      <c r="Q20" s="209">
        <f t="shared" si="0"/>
        <v>0.14285714285714285</v>
      </c>
      <c r="R20" s="209" cm="1">
        <f t="array" ref="R20">_xlfn.IFS(H20&lt;=0.4,0.4,H20&lt;=0.6,0.6,H20&lt;=0.8,0.8,H20&lt;=1,1)</f>
        <v>0.6</v>
      </c>
      <c r="S20" s="210" cm="1">
        <f t="array" ref="S20">P20*Q20*R20/MAX($P$5:$P$40*$Q$5:$Q$40*$R$5:$R$40)</f>
        <v>4.2857142857142851E-2</v>
      </c>
      <c r="T20" s="272"/>
      <c r="U20" s="272"/>
      <c r="V20" s="272"/>
      <c r="W20" s="272"/>
      <c r="X20" s="272"/>
      <c r="Y20" s="178"/>
      <c r="Z20" s="178"/>
      <c r="AA20" s="255"/>
      <c r="AB20" s="255"/>
      <c r="AC20" s="255"/>
      <c r="AD20" s="255"/>
      <c r="AE20" s="255"/>
      <c r="AF20" s="211">
        <f t="shared" si="1"/>
        <v>0</v>
      </c>
      <c r="AG20" s="98" t="s">
        <v>72</v>
      </c>
      <c r="AH20" s="99">
        <v>16</v>
      </c>
      <c r="AI20" s="100" t="s">
        <v>269</v>
      </c>
      <c r="AJ20" s="100" t="s">
        <v>91</v>
      </c>
      <c r="AK20" s="100" t="s">
        <v>451</v>
      </c>
      <c r="AL20" s="100">
        <v>1</v>
      </c>
      <c r="AM20" s="100">
        <v>3</v>
      </c>
      <c r="AN20" s="101">
        <v>12</v>
      </c>
    </row>
    <row r="21" spans="1:40" ht="126" x14ac:dyDescent="0.25">
      <c r="A21" s="343"/>
      <c r="B21" s="295" t="str">
        <f t="shared" si="2"/>
        <v>Collaborative Planning Process </v>
      </c>
      <c r="C21" s="206">
        <v>17</v>
      </c>
      <c r="D21" s="207" t="s">
        <v>73</v>
      </c>
      <c r="E21" s="208" t="s">
        <v>452</v>
      </c>
      <c r="F21" s="175" t="s">
        <v>290</v>
      </c>
      <c r="G21" s="175" t="s">
        <v>428</v>
      </c>
      <c r="H21" s="181">
        <f>INDEX('B. Maturity Model Grading'!$I$4:$I$33,MATCH(AJ21,'B. Maturity Model Grading'!$H$4:$H$33,0))</f>
        <v>0.40740740740740738</v>
      </c>
      <c r="I21" s="76">
        <v>1</v>
      </c>
      <c r="J21" s="76">
        <v>1</v>
      </c>
      <c r="K21" s="76">
        <v>1</v>
      </c>
      <c r="L21" s="76">
        <v>1</v>
      </c>
      <c r="M21" s="76">
        <v>1</v>
      </c>
      <c r="N21" s="76">
        <v>1</v>
      </c>
      <c r="O21" s="76">
        <v>1</v>
      </c>
      <c r="P21" s="76" cm="1">
        <f t="array" ref="P21">_xlfn.SWITCH(F21,"High",1,"Medium",0.5,"Low",0.25,0)</f>
        <v>0.25</v>
      </c>
      <c r="Q21" s="209">
        <f t="shared" si="0"/>
        <v>1</v>
      </c>
      <c r="R21" s="209" cm="1">
        <f t="array" ref="R21">_xlfn.IFS(H21&lt;=0.4,0.4,H21&lt;=0.6,0.6,H21&lt;=0.8,0.8,H21&lt;=1,1)</f>
        <v>0.6</v>
      </c>
      <c r="S21" s="210" cm="1">
        <f t="array" ref="S21">P21*Q21*R21/MAX($P$5:$P$40*$Q$5:$Q$40*$R$5:$R$40)</f>
        <v>0.15</v>
      </c>
      <c r="T21" s="177"/>
      <c r="U21" s="177"/>
      <c r="V21" s="177"/>
      <c r="W21" s="177"/>
      <c r="X21" s="177"/>
      <c r="Y21" s="178"/>
      <c r="Z21" s="178"/>
      <c r="AA21" s="255"/>
      <c r="AB21" s="255"/>
      <c r="AC21" s="255"/>
      <c r="AD21" s="255"/>
      <c r="AE21" s="255"/>
      <c r="AF21" s="211">
        <f t="shared" si="1"/>
        <v>0</v>
      </c>
      <c r="AG21" s="98" t="s">
        <v>73</v>
      </c>
      <c r="AH21" s="102">
        <v>18</v>
      </c>
      <c r="AI21" s="100" t="s">
        <v>269</v>
      </c>
      <c r="AJ21" s="100" t="s">
        <v>91</v>
      </c>
      <c r="AK21" s="100" t="s">
        <v>453</v>
      </c>
      <c r="AL21" s="100">
        <v>1</v>
      </c>
      <c r="AM21" s="100">
        <v>3</v>
      </c>
      <c r="AN21" s="101">
        <v>14</v>
      </c>
    </row>
    <row r="22" spans="1:40" ht="54" x14ac:dyDescent="0.25">
      <c r="A22" s="341" t="str">
        <f t="shared" si="3"/>
        <v>Demand Agility</v>
      </c>
      <c r="B22" s="295" t="str">
        <f t="shared" si="2"/>
        <v>Agile Forecasting SOP </v>
      </c>
      <c r="C22" s="206">
        <v>18</v>
      </c>
      <c r="D22" s="207" t="s">
        <v>71</v>
      </c>
      <c r="E22" s="208" t="s">
        <v>454</v>
      </c>
      <c r="F22" s="175" t="s">
        <v>268</v>
      </c>
      <c r="G22" s="175" t="s">
        <v>419</v>
      </c>
      <c r="H22" s="181">
        <f>INDEX('B. Maturity Model Grading'!$I$4:$I$33,MATCH(AJ22,'B. Maturity Model Grading'!$H$4:$H$33,0))</f>
        <v>0.62962962962962965</v>
      </c>
      <c r="I22" s="76"/>
      <c r="J22" s="76"/>
      <c r="K22" s="76"/>
      <c r="L22" s="76">
        <v>1</v>
      </c>
      <c r="M22" s="76">
        <v>1</v>
      </c>
      <c r="N22" s="76">
        <v>1</v>
      </c>
      <c r="O22" s="76"/>
      <c r="P22" s="76" cm="1">
        <f t="array" ref="P22">_xlfn.SWITCH(F22,"High",1,"Medium",0.5,"Low",0.25,0)</f>
        <v>1</v>
      </c>
      <c r="Q22" s="209">
        <f t="shared" si="0"/>
        <v>0.42857142857142855</v>
      </c>
      <c r="R22" s="209" cm="1">
        <f t="array" ref="R22">_xlfn.IFS(H22&lt;=0.4,0.4,H22&lt;=0.6,0.6,H22&lt;=0.8,0.8,H22&lt;=1,1)</f>
        <v>0.8</v>
      </c>
      <c r="S22" s="210" cm="1">
        <f t="array" ref="S22">P22*Q22*R22/MAX($P$5:$P$40*$Q$5:$Q$40*$R$5:$R$40)</f>
        <v>0.34285714285714286</v>
      </c>
      <c r="T22" s="272"/>
      <c r="U22" s="272"/>
      <c r="V22" s="272"/>
      <c r="W22" s="272"/>
      <c r="X22" s="272"/>
      <c r="Y22" s="178"/>
      <c r="Z22" s="178"/>
      <c r="AA22" s="255"/>
      <c r="AB22" s="255"/>
      <c r="AC22" s="255"/>
      <c r="AD22" s="255"/>
      <c r="AE22" s="255"/>
      <c r="AF22" s="211">
        <f t="shared" si="1"/>
        <v>0</v>
      </c>
      <c r="AG22" s="98" t="s">
        <v>71</v>
      </c>
      <c r="AH22" s="99">
        <v>68</v>
      </c>
      <c r="AI22" s="100" t="s">
        <v>269</v>
      </c>
      <c r="AJ22" s="100" t="s">
        <v>96</v>
      </c>
      <c r="AK22" s="100" t="s">
        <v>455</v>
      </c>
      <c r="AL22" s="100">
        <v>1</v>
      </c>
      <c r="AM22" s="100">
        <v>4</v>
      </c>
      <c r="AN22" s="101">
        <v>1</v>
      </c>
    </row>
    <row r="23" spans="1:40" ht="72" x14ac:dyDescent="0.25">
      <c r="A23" s="342"/>
      <c r="B23" s="295" t="str">
        <f t="shared" si="2"/>
        <v>Rapid Response Planning SOP </v>
      </c>
      <c r="C23" s="206">
        <v>19</v>
      </c>
      <c r="D23" s="207" t="s">
        <v>71</v>
      </c>
      <c r="E23" s="208" t="s">
        <v>456</v>
      </c>
      <c r="F23" s="175" t="s">
        <v>268</v>
      </c>
      <c r="G23" s="175" t="s">
        <v>428</v>
      </c>
      <c r="H23" s="181">
        <f>INDEX('B. Maturity Model Grading'!$I$4:$I$33,MATCH(AJ23,'B. Maturity Model Grading'!$H$4:$H$33,0))</f>
        <v>0.62962962962962965</v>
      </c>
      <c r="I23" s="76">
        <v>1</v>
      </c>
      <c r="J23" s="76"/>
      <c r="K23" s="76">
        <v>1</v>
      </c>
      <c r="L23" s="76"/>
      <c r="M23" s="76">
        <v>1</v>
      </c>
      <c r="N23" s="76">
        <v>1</v>
      </c>
      <c r="O23" s="76"/>
      <c r="P23" s="76" cm="1">
        <f t="array" ref="P23">_xlfn.SWITCH(F23,"High",1,"Medium",0.5,"Low",0.25,0)</f>
        <v>1</v>
      </c>
      <c r="Q23" s="209">
        <f t="shared" si="0"/>
        <v>0.5714285714285714</v>
      </c>
      <c r="R23" s="209" cm="1">
        <f t="array" ref="R23">_xlfn.IFS(H23&lt;=0.4,0.4,H23&lt;=0.6,0.6,H23&lt;=0.8,0.8,H23&lt;=1,1)</f>
        <v>0.8</v>
      </c>
      <c r="S23" s="210" cm="1">
        <f t="array" ref="S23">P23*Q23*R23/MAX($P$5:$P$40*$Q$5:$Q$40*$R$5:$R$40)</f>
        <v>0.45714285714285713</v>
      </c>
      <c r="T23" s="272"/>
      <c r="U23" s="272"/>
      <c r="V23" s="272"/>
      <c r="W23" s="272"/>
      <c r="X23" s="272"/>
      <c r="Y23" s="178"/>
      <c r="Z23" s="178"/>
      <c r="AA23" s="255"/>
      <c r="AB23" s="255"/>
      <c r="AC23" s="255"/>
      <c r="AD23" s="255"/>
      <c r="AE23" s="255"/>
      <c r="AF23" s="211">
        <f t="shared" si="1"/>
        <v>0</v>
      </c>
      <c r="AG23" s="98" t="s">
        <v>71</v>
      </c>
      <c r="AH23" s="99">
        <v>69</v>
      </c>
      <c r="AI23" s="100" t="s">
        <v>269</v>
      </c>
      <c r="AJ23" s="100" t="s">
        <v>96</v>
      </c>
      <c r="AK23" s="100" t="s">
        <v>457</v>
      </c>
      <c r="AL23" s="100">
        <v>1</v>
      </c>
      <c r="AM23" s="100">
        <v>4</v>
      </c>
      <c r="AN23" s="101">
        <v>2</v>
      </c>
    </row>
    <row r="24" spans="1:40" ht="72" x14ac:dyDescent="0.25">
      <c r="A24" s="342"/>
      <c r="B24" s="295" t="str">
        <f t="shared" si="2"/>
        <v>Scenario Planning SOP </v>
      </c>
      <c r="C24" s="206">
        <v>20</v>
      </c>
      <c r="D24" s="207" t="s">
        <v>71</v>
      </c>
      <c r="E24" s="208" t="s">
        <v>458</v>
      </c>
      <c r="F24" s="175" t="s">
        <v>268</v>
      </c>
      <c r="G24" s="175" t="s">
        <v>428</v>
      </c>
      <c r="H24" s="181">
        <f>INDEX('B. Maturity Model Grading'!$I$4:$I$33,MATCH(AJ24,'B. Maturity Model Grading'!$H$4:$H$33,0))</f>
        <v>0.62962962962962965</v>
      </c>
      <c r="I24" s="76"/>
      <c r="J24" s="76"/>
      <c r="K24" s="76">
        <v>1</v>
      </c>
      <c r="L24" s="76"/>
      <c r="M24" s="76"/>
      <c r="N24" s="76">
        <v>1</v>
      </c>
      <c r="O24" s="76">
        <v>1</v>
      </c>
      <c r="P24" s="76" cm="1">
        <f t="array" ref="P24">_xlfn.SWITCH(F24,"High",1,"Medium",0.5,"Low",0.25,0)</f>
        <v>1</v>
      </c>
      <c r="Q24" s="209">
        <f t="shared" si="0"/>
        <v>0.42857142857142855</v>
      </c>
      <c r="R24" s="209" cm="1">
        <f t="array" ref="R24">_xlfn.IFS(H24&lt;=0.4,0.4,H24&lt;=0.6,0.6,H24&lt;=0.8,0.8,H24&lt;=1,1)</f>
        <v>0.8</v>
      </c>
      <c r="S24" s="210" cm="1">
        <f t="array" ref="S24">P24*Q24*R24/MAX($P$5:$P$40*$Q$5:$Q$40*$R$5:$R$40)</f>
        <v>0.34285714285714286</v>
      </c>
      <c r="T24" s="272"/>
      <c r="U24" s="272"/>
      <c r="V24" s="272"/>
      <c r="W24" s="272"/>
      <c r="X24" s="272"/>
      <c r="Y24" s="178"/>
      <c r="Z24" s="178"/>
      <c r="AA24" s="255"/>
      <c r="AB24" s="255"/>
      <c r="AC24" s="255"/>
      <c r="AD24" s="255"/>
      <c r="AE24" s="255"/>
      <c r="AF24" s="211">
        <f t="shared" si="1"/>
        <v>0</v>
      </c>
      <c r="AG24" s="98" t="s">
        <v>71</v>
      </c>
      <c r="AH24" s="99">
        <v>71</v>
      </c>
      <c r="AI24" s="100" t="s">
        <v>269</v>
      </c>
      <c r="AJ24" s="100" t="s">
        <v>96</v>
      </c>
      <c r="AK24" s="100" t="s">
        <v>459</v>
      </c>
      <c r="AL24" s="100">
        <v>1</v>
      </c>
      <c r="AM24" s="100">
        <v>4</v>
      </c>
      <c r="AN24" s="101">
        <v>3</v>
      </c>
    </row>
    <row r="25" spans="1:40" ht="72" x14ac:dyDescent="0.25">
      <c r="A25" s="342"/>
      <c r="B25" s="295" t="str">
        <f t="shared" si="2"/>
        <v>Dynamic Inventory Management SOP </v>
      </c>
      <c r="C25" s="206">
        <v>21</v>
      </c>
      <c r="D25" s="207" t="s">
        <v>71</v>
      </c>
      <c r="E25" s="208" t="s">
        <v>460</v>
      </c>
      <c r="F25" s="175" t="s">
        <v>268</v>
      </c>
      <c r="G25" s="175" t="s">
        <v>428</v>
      </c>
      <c r="H25" s="181">
        <f>INDEX('B. Maturity Model Grading'!$I$4:$I$33,MATCH(AJ25,'B. Maturity Model Grading'!$H$4:$H$33,0))</f>
        <v>0.62962962962962965</v>
      </c>
      <c r="I25" s="76">
        <v>1</v>
      </c>
      <c r="J25" s="76"/>
      <c r="K25" s="76">
        <v>1</v>
      </c>
      <c r="L25" s="76">
        <v>1</v>
      </c>
      <c r="M25" s="76"/>
      <c r="N25" s="76"/>
      <c r="O25" s="76"/>
      <c r="P25" s="76" cm="1">
        <f t="array" ref="P25">_xlfn.SWITCH(F25,"High",1,"Medium",0.5,"Low",0.25,0)</f>
        <v>1</v>
      </c>
      <c r="Q25" s="209">
        <f t="shared" si="0"/>
        <v>0.42857142857142855</v>
      </c>
      <c r="R25" s="209" cm="1">
        <f t="array" ref="R25">_xlfn.IFS(H25&lt;=0.4,0.4,H25&lt;=0.6,0.6,H25&lt;=0.8,0.8,H25&lt;=1,1)</f>
        <v>0.8</v>
      </c>
      <c r="S25" s="210" cm="1">
        <f t="array" ref="S25">P25*Q25*R25/MAX($P$5:$P$40*$Q$5:$Q$40*$R$5:$R$40)</f>
        <v>0.34285714285714286</v>
      </c>
      <c r="T25" s="272"/>
      <c r="U25" s="272"/>
      <c r="V25" s="272"/>
      <c r="W25" s="272"/>
      <c r="X25" s="272"/>
      <c r="Y25" s="178"/>
      <c r="Z25" s="178"/>
      <c r="AA25" s="255"/>
      <c r="AB25" s="255"/>
      <c r="AC25" s="255"/>
      <c r="AD25" s="255"/>
      <c r="AE25" s="255"/>
      <c r="AF25" s="211">
        <f t="shared" si="1"/>
        <v>0</v>
      </c>
      <c r="AG25" s="98" t="s">
        <v>71</v>
      </c>
      <c r="AH25" s="99">
        <v>74</v>
      </c>
      <c r="AI25" s="100" t="s">
        <v>269</v>
      </c>
      <c r="AJ25" s="100" t="s">
        <v>96</v>
      </c>
      <c r="AK25" s="100" t="s">
        <v>461</v>
      </c>
      <c r="AL25" s="100">
        <v>1</v>
      </c>
      <c r="AM25" s="100">
        <v>4</v>
      </c>
      <c r="AN25" s="101">
        <v>4</v>
      </c>
    </row>
    <row r="26" spans="1:40" ht="54" x14ac:dyDescent="0.25">
      <c r="A26" s="342"/>
      <c r="B26" s="344" t="str">
        <f t="shared" si="2"/>
        <v>Agile Production Scheduling SOP </v>
      </c>
      <c r="C26" s="206">
        <v>22</v>
      </c>
      <c r="D26" s="207" t="s">
        <v>71</v>
      </c>
      <c r="E26" s="208" t="s">
        <v>462</v>
      </c>
      <c r="F26" s="175" t="s">
        <v>268</v>
      </c>
      <c r="G26" s="175" t="s">
        <v>440</v>
      </c>
      <c r="H26" s="181">
        <f>INDEX('B. Maturity Model Grading'!$I$4:$I$33,MATCH(AJ26,'B. Maturity Model Grading'!$H$4:$H$33,0))</f>
        <v>0.62962962962962965</v>
      </c>
      <c r="I26" s="76">
        <v>1</v>
      </c>
      <c r="J26" s="76"/>
      <c r="K26" s="76">
        <v>1</v>
      </c>
      <c r="L26" s="76">
        <v>1</v>
      </c>
      <c r="M26" s="76"/>
      <c r="N26" s="76">
        <v>1</v>
      </c>
      <c r="O26" s="76">
        <v>1</v>
      </c>
      <c r="P26" s="76" cm="1">
        <f t="array" ref="P26">_xlfn.SWITCH(F26,"High",1,"Medium",0.5,"Low",0.25,0)</f>
        <v>1</v>
      </c>
      <c r="Q26" s="209">
        <f t="shared" si="0"/>
        <v>0.7142857142857143</v>
      </c>
      <c r="R26" s="209" cm="1">
        <f t="array" ref="R26">_xlfn.IFS(H26&lt;=0.4,0.4,H26&lt;=0.6,0.6,H26&lt;=0.8,0.8,H26&lt;=1,1)</f>
        <v>0.8</v>
      </c>
      <c r="S26" s="210" cm="1">
        <f t="array" ref="S26">P26*Q26*R26/MAX($P$5:$P$40*$Q$5:$Q$40*$R$5:$R$40)</f>
        <v>0.57142857142857151</v>
      </c>
      <c r="T26" s="272"/>
      <c r="U26" s="272"/>
      <c r="V26" s="272"/>
      <c r="W26" s="272"/>
      <c r="X26" s="272"/>
      <c r="Y26" s="178"/>
      <c r="Z26" s="178"/>
      <c r="AA26" s="255"/>
      <c r="AB26" s="255"/>
      <c r="AC26" s="255"/>
      <c r="AD26" s="255"/>
      <c r="AE26" s="255"/>
      <c r="AF26" s="211">
        <f t="shared" si="1"/>
        <v>0</v>
      </c>
      <c r="AG26" s="98" t="s">
        <v>71</v>
      </c>
      <c r="AH26" s="99">
        <v>75</v>
      </c>
      <c r="AI26" s="100" t="s">
        <v>269</v>
      </c>
      <c r="AJ26" s="100" t="s">
        <v>96</v>
      </c>
      <c r="AK26" s="100" t="s">
        <v>463</v>
      </c>
      <c r="AL26" s="100">
        <v>1</v>
      </c>
      <c r="AM26" s="100">
        <v>4</v>
      </c>
      <c r="AN26" s="101">
        <v>5</v>
      </c>
    </row>
    <row r="27" spans="1:40" ht="36" x14ac:dyDescent="0.25">
      <c r="A27" s="342"/>
      <c r="B27" s="347"/>
      <c r="C27" s="206">
        <v>23</v>
      </c>
      <c r="D27" s="207" t="s">
        <v>71</v>
      </c>
      <c r="E27" s="208" t="s">
        <v>464</v>
      </c>
      <c r="F27" s="175" t="s">
        <v>268</v>
      </c>
      <c r="G27" s="175" t="s">
        <v>440</v>
      </c>
      <c r="H27" s="181">
        <f>INDEX('B. Maturity Model Grading'!$I$4:$I$33,MATCH(AJ27,'B. Maturity Model Grading'!$H$4:$H$33,0))</f>
        <v>0.62962962962962965</v>
      </c>
      <c r="I27" s="76"/>
      <c r="J27" s="76"/>
      <c r="K27" s="76">
        <v>1</v>
      </c>
      <c r="L27" s="76"/>
      <c r="M27" s="76"/>
      <c r="N27" s="76">
        <v>1</v>
      </c>
      <c r="O27" s="76">
        <v>1</v>
      </c>
      <c r="P27" s="76" cm="1">
        <f t="array" ref="P27">_xlfn.SWITCH(F27,"High",1,"Medium",0.5,"Low",0.25,0)</f>
        <v>1</v>
      </c>
      <c r="Q27" s="209">
        <f t="shared" ref="Q27:Q40" si="4">SUMPRODUCT(I27:O27,$I$3:$O$3)/SUM($I$3:$O$3)</f>
        <v>0.42857142857142855</v>
      </c>
      <c r="R27" s="209" cm="1">
        <f t="array" ref="R27">_xlfn.IFS(H27&lt;=0.4,0.4,H27&lt;=0.6,0.6,H27&lt;=0.8,0.8,H27&lt;=1,1)</f>
        <v>0.8</v>
      </c>
      <c r="S27" s="210" cm="1">
        <f t="array" ref="S27">P27*Q27*R27/MAX($P$5:$P$40*$Q$5:$Q$40*$R$5:$R$40)</f>
        <v>0.34285714285714286</v>
      </c>
      <c r="T27" s="272"/>
      <c r="U27" s="272"/>
      <c r="V27" s="272"/>
      <c r="W27" s="272"/>
      <c r="X27" s="272"/>
      <c r="Y27" s="178"/>
      <c r="Z27" s="178"/>
      <c r="AA27" s="255"/>
      <c r="AB27" s="255"/>
      <c r="AC27" s="255"/>
      <c r="AD27" s="255"/>
      <c r="AE27" s="255"/>
      <c r="AF27" s="211">
        <f t="shared" si="1"/>
        <v>0</v>
      </c>
      <c r="AG27" s="98" t="s">
        <v>71</v>
      </c>
      <c r="AH27" s="99">
        <v>76</v>
      </c>
      <c r="AI27" s="100" t="s">
        <v>269</v>
      </c>
      <c r="AJ27" s="100" t="s">
        <v>96</v>
      </c>
      <c r="AK27" s="100" t="s">
        <v>463</v>
      </c>
      <c r="AL27" s="100">
        <v>1</v>
      </c>
      <c r="AM27" s="100">
        <v>4</v>
      </c>
      <c r="AN27" s="101">
        <v>5</v>
      </c>
    </row>
    <row r="28" spans="1:40" ht="72" x14ac:dyDescent="0.25">
      <c r="A28" s="342"/>
      <c r="B28" s="295" t="str">
        <f t="shared" si="2"/>
        <v>Speedy Order Fulfillment SOP </v>
      </c>
      <c r="C28" s="206">
        <v>24</v>
      </c>
      <c r="D28" s="207" t="s">
        <v>71</v>
      </c>
      <c r="E28" s="208" t="s">
        <v>465</v>
      </c>
      <c r="F28" s="175" t="s">
        <v>276</v>
      </c>
      <c r="G28" s="175" t="s">
        <v>440</v>
      </c>
      <c r="H28" s="181">
        <f>INDEX('B. Maturity Model Grading'!$I$4:$I$33,MATCH(AJ28,'B. Maturity Model Grading'!$H$4:$H$33,0))</f>
        <v>0.62962962962962965</v>
      </c>
      <c r="I28" s="76"/>
      <c r="J28" s="76">
        <v>1</v>
      </c>
      <c r="K28" s="76"/>
      <c r="L28" s="76">
        <v>1</v>
      </c>
      <c r="M28" s="76"/>
      <c r="N28" s="76">
        <v>1</v>
      </c>
      <c r="O28" s="76">
        <v>1</v>
      </c>
      <c r="P28" s="76" cm="1">
        <f t="array" ref="P28">_xlfn.SWITCH(F28,"High",1,"Medium",0.5,"Low",0.25,0)</f>
        <v>0.5</v>
      </c>
      <c r="Q28" s="209">
        <f t="shared" si="4"/>
        <v>0.5714285714285714</v>
      </c>
      <c r="R28" s="209" cm="1">
        <f t="array" ref="R28">_xlfn.IFS(H28&lt;=0.4,0.4,H28&lt;=0.6,0.6,H28&lt;=0.8,0.8,H28&lt;=1,1)</f>
        <v>0.8</v>
      </c>
      <c r="S28" s="210" cm="1">
        <f t="array" ref="S28">P28*Q28*R28/MAX($P$5:$P$40*$Q$5:$Q$40*$R$5:$R$40)</f>
        <v>0.22857142857142856</v>
      </c>
      <c r="T28" s="272"/>
      <c r="U28" s="272"/>
      <c r="V28" s="272"/>
      <c r="W28" s="272"/>
      <c r="X28" s="272"/>
      <c r="Y28" s="178"/>
      <c r="Z28" s="178"/>
      <c r="AA28" s="255"/>
      <c r="AB28" s="255"/>
      <c r="AC28" s="255"/>
      <c r="AD28" s="255"/>
      <c r="AE28" s="255"/>
      <c r="AF28" s="211">
        <f t="shared" si="1"/>
        <v>0</v>
      </c>
      <c r="AG28" s="98" t="s">
        <v>71</v>
      </c>
      <c r="AH28" s="99">
        <v>83</v>
      </c>
      <c r="AI28" s="100" t="s">
        <v>269</v>
      </c>
      <c r="AJ28" s="100" t="s">
        <v>96</v>
      </c>
      <c r="AK28" s="100" t="s">
        <v>466</v>
      </c>
      <c r="AL28" s="100">
        <v>1</v>
      </c>
      <c r="AM28" s="100">
        <v>4</v>
      </c>
      <c r="AN28" s="101">
        <v>9</v>
      </c>
    </row>
    <row r="29" spans="1:40" ht="72" x14ac:dyDescent="0.25">
      <c r="A29" s="342"/>
      <c r="B29" s="295" t="str">
        <f t="shared" si="2"/>
        <v>Agile Logistics and Distribution SOP </v>
      </c>
      <c r="C29" s="206">
        <v>25</v>
      </c>
      <c r="D29" s="207" t="s">
        <v>71</v>
      </c>
      <c r="E29" s="208" t="s">
        <v>467</v>
      </c>
      <c r="F29" s="175" t="s">
        <v>268</v>
      </c>
      <c r="G29" s="175" t="s">
        <v>440</v>
      </c>
      <c r="H29" s="181">
        <f>INDEX('B. Maturity Model Grading'!$I$4:$I$33,MATCH(AJ29,'B. Maturity Model Grading'!$H$4:$H$33,0))</f>
        <v>0.62962962962962965</v>
      </c>
      <c r="I29" s="76">
        <v>1</v>
      </c>
      <c r="J29" s="76">
        <v>1</v>
      </c>
      <c r="K29" s="76">
        <v>1</v>
      </c>
      <c r="L29" s="76"/>
      <c r="M29" s="76">
        <v>1</v>
      </c>
      <c r="N29" s="76"/>
      <c r="O29" s="76">
        <v>1</v>
      </c>
      <c r="P29" s="76" cm="1">
        <f t="array" ref="P29">_xlfn.SWITCH(F29,"High",1,"Medium",0.5,"Low",0.25,0)</f>
        <v>1</v>
      </c>
      <c r="Q29" s="209">
        <f t="shared" si="4"/>
        <v>0.7142857142857143</v>
      </c>
      <c r="R29" s="209" cm="1">
        <f t="array" ref="R29">_xlfn.IFS(H29&lt;=0.4,0.4,H29&lt;=0.6,0.6,H29&lt;=0.8,0.8,H29&lt;=1,1)</f>
        <v>0.8</v>
      </c>
      <c r="S29" s="210" cm="1">
        <f t="array" ref="S29">P29*Q29*R29/MAX($P$5:$P$40*$Q$5:$Q$40*$R$5:$R$40)</f>
        <v>0.57142857142857151</v>
      </c>
      <c r="T29" s="272"/>
      <c r="U29" s="272"/>
      <c r="V29" s="272"/>
      <c r="W29" s="272"/>
      <c r="X29" s="272"/>
      <c r="Y29" s="178"/>
      <c r="Z29" s="178"/>
      <c r="AA29" s="255"/>
      <c r="AB29" s="255"/>
      <c r="AC29" s="255"/>
      <c r="AD29" s="255"/>
      <c r="AE29" s="255"/>
      <c r="AF29" s="211">
        <f t="shared" si="1"/>
        <v>0</v>
      </c>
      <c r="AG29" s="98" t="s">
        <v>71</v>
      </c>
      <c r="AH29" s="99">
        <v>85</v>
      </c>
      <c r="AI29" s="100" t="s">
        <v>269</v>
      </c>
      <c r="AJ29" s="100" t="s">
        <v>96</v>
      </c>
      <c r="AK29" s="100" t="s">
        <v>468</v>
      </c>
      <c r="AL29" s="100">
        <v>1</v>
      </c>
      <c r="AM29" s="100">
        <v>4</v>
      </c>
      <c r="AN29" s="101">
        <v>10</v>
      </c>
    </row>
    <row r="30" spans="1:40" ht="54" x14ac:dyDescent="0.25">
      <c r="A30" s="342"/>
      <c r="B30" s="295" t="str">
        <f t="shared" si="2"/>
        <v>Demand Agility Process</v>
      </c>
      <c r="C30" s="206">
        <v>26</v>
      </c>
      <c r="D30" s="207" t="s">
        <v>73</v>
      </c>
      <c r="E30" s="208" t="s">
        <v>469</v>
      </c>
      <c r="F30" s="175" t="s">
        <v>268</v>
      </c>
      <c r="G30" s="175" t="s">
        <v>419</v>
      </c>
      <c r="H30" s="181">
        <f>INDEX('B. Maturity Model Grading'!$I$4:$I$33,MATCH(AJ30,'B. Maturity Model Grading'!$H$4:$H$33,0))</f>
        <v>0.62962962962962965</v>
      </c>
      <c r="I30" s="76">
        <v>1</v>
      </c>
      <c r="J30" s="76">
        <v>1</v>
      </c>
      <c r="K30" s="76"/>
      <c r="L30" s="76"/>
      <c r="M30" s="76">
        <v>1</v>
      </c>
      <c r="N30" s="76"/>
      <c r="O30" s="76"/>
      <c r="P30" s="76" cm="1">
        <f t="array" ref="P30">_xlfn.SWITCH(F30,"High",1,"Medium",0.5,"Low",0.25,0)</f>
        <v>1</v>
      </c>
      <c r="Q30" s="209">
        <f t="shared" si="4"/>
        <v>0.42857142857142855</v>
      </c>
      <c r="R30" s="209" cm="1">
        <f t="array" ref="R30">_xlfn.IFS(H30&lt;=0.4,0.4,H30&lt;=0.6,0.6,H30&lt;=0.8,0.8,H30&lt;=1,1)</f>
        <v>0.8</v>
      </c>
      <c r="S30" s="210" cm="1">
        <f t="array" ref="S30">P30*Q30*R30/MAX($P$5:$P$40*$Q$5:$Q$40*$R$5:$R$40)</f>
        <v>0.34285714285714286</v>
      </c>
      <c r="T30" s="177"/>
      <c r="U30" s="177"/>
      <c r="V30" s="177"/>
      <c r="W30" s="177"/>
      <c r="X30" s="177"/>
      <c r="Y30" s="178"/>
      <c r="Z30" s="178"/>
      <c r="AA30" s="255"/>
      <c r="AB30" s="255"/>
      <c r="AC30" s="255"/>
      <c r="AD30" s="255"/>
      <c r="AE30" s="255"/>
      <c r="AF30" s="211">
        <f t="shared" si="1"/>
        <v>0</v>
      </c>
      <c r="AG30" s="98" t="s">
        <v>73</v>
      </c>
      <c r="AH30" s="102">
        <v>28</v>
      </c>
      <c r="AI30" s="100" t="s">
        <v>269</v>
      </c>
      <c r="AJ30" s="100" t="s">
        <v>96</v>
      </c>
      <c r="AK30" s="100" t="s">
        <v>470</v>
      </c>
      <c r="AL30" s="100">
        <v>1</v>
      </c>
      <c r="AM30" s="100">
        <v>4</v>
      </c>
      <c r="AN30" s="101">
        <v>11</v>
      </c>
    </row>
    <row r="31" spans="1:40" ht="54" x14ac:dyDescent="0.25">
      <c r="A31" s="342"/>
      <c r="B31" s="295" t="str">
        <f t="shared" si="2"/>
        <v>Inventory Flexibility </v>
      </c>
      <c r="C31" s="206">
        <v>27</v>
      </c>
      <c r="D31" s="207" t="s">
        <v>72</v>
      </c>
      <c r="E31" s="208" t="s">
        <v>471</v>
      </c>
      <c r="F31" s="175" t="s">
        <v>268</v>
      </c>
      <c r="G31" s="175" t="s">
        <v>440</v>
      </c>
      <c r="H31" s="181">
        <f>INDEX('B. Maturity Model Grading'!$I$4:$I$33,MATCH(AJ31,'B. Maturity Model Grading'!$H$4:$H$33,0))</f>
        <v>0.62962962962962965</v>
      </c>
      <c r="I31" s="76">
        <v>1</v>
      </c>
      <c r="J31" s="76"/>
      <c r="K31" s="76">
        <v>1</v>
      </c>
      <c r="L31" s="76"/>
      <c r="M31" s="76"/>
      <c r="N31" s="76"/>
      <c r="O31" s="76"/>
      <c r="P31" s="76" cm="1">
        <f t="array" ref="P31">_xlfn.SWITCH(F31,"High",1,"Medium",0.5,"Low",0.25,0)</f>
        <v>1</v>
      </c>
      <c r="Q31" s="209">
        <f t="shared" si="4"/>
        <v>0.2857142857142857</v>
      </c>
      <c r="R31" s="209" cm="1">
        <f t="array" ref="R31">_xlfn.IFS(H31&lt;=0.4,0.4,H31&lt;=0.6,0.6,H31&lt;=0.8,0.8,H31&lt;=1,1)</f>
        <v>0.8</v>
      </c>
      <c r="S31" s="210" cm="1">
        <f t="array" ref="S31">P31*Q31*R31/MAX($P$5:$P$40*$Q$5:$Q$40*$R$5:$R$40)</f>
        <v>0.22857142857142856</v>
      </c>
      <c r="T31" s="272"/>
      <c r="U31" s="272"/>
      <c r="V31" s="272"/>
      <c r="W31" s="272"/>
      <c r="X31" s="272"/>
      <c r="Y31" s="178"/>
      <c r="Z31" s="178"/>
      <c r="AA31" s="255"/>
      <c r="AB31" s="255"/>
      <c r="AC31" s="255"/>
      <c r="AD31" s="255"/>
      <c r="AE31" s="255"/>
      <c r="AF31" s="211">
        <f t="shared" si="1"/>
        <v>0</v>
      </c>
      <c r="AG31" s="98" t="s">
        <v>72</v>
      </c>
      <c r="AH31" s="99">
        <v>19</v>
      </c>
      <c r="AI31" s="100" t="s">
        <v>269</v>
      </c>
      <c r="AJ31" s="100" t="s">
        <v>96</v>
      </c>
      <c r="AK31" s="100" t="s">
        <v>472</v>
      </c>
      <c r="AL31" s="100">
        <v>1</v>
      </c>
      <c r="AM31" s="100">
        <v>4</v>
      </c>
      <c r="AN31" s="101">
        <v>12</v>
      </c>
    </row>
    <row r="32" spans="1:40" ht="54" x14ac:dyDescent="0.25">
      <c r="A32" s="342"/>
      <c r="B32" s="295" t="str">
        <f t="shared" si="2"/>
        <v>Demand Agility and Risk Mitigation</v>
      </c>
      <c r="C32" s="206">
        <v>28</v>
      </c>
      <c r="D32" s="207" t="s">
        <v>72</v>
      </c>
      <c r="E32" s="208" t="s">
        <v>473</v>
      </c>
      <c r="F32" s="175" t="s">
        <v>268</v>
      </c>
      <c r="G32" s="175" t="s">
        <v>428</v>
      </c>
      <c r="H32" s="181">
        <f>INDEX('B. Maturity Model Grading'!$I$4:$I$33,MATCH(AJ32,'B. Maturity Model Grading'!$H$4:$H$33,0))</f>
        <v>0.62962962962962965</v>
      </c>
      <c r="I32" s="76">
        <v>1</v>
      </c>
      <c r="J32" s="76">
        <v>1</v>
      </c>
      <c r="K32" s="76">
        <v>1</v>
      </c>
      <c r="L32" s="76"/>
      <c r="M32" s="76">
        <v>1</v>
      </c>
      <c r="N32" s="76"/>
      <c r="O32" s="76">
        <v>1</v>
      </c>
      <c r="P32" s="76" cm="1">
        <f t="array" ref="P32">_xlfn.SWITCH(F32,"High",1,"Medium",0.5,"Low",0.25,0)</f>
        <v>1</v>
      </c>
      <c r="Q32" s="209">
        <f t="shared" si="4"/>
        <v>0.7142857142857143</v>
      </c>
      <c r="R32" s="209" cm="1">
        <f t="array" ref="R32">_xlfn.IFS(H32&lt;=0.4,0.4,H32&lt;=0.6,0.6,H32&lt;=0.8,0.8,H32&lt;=1,1)</f>
        <v>0.8</v>
      </c>
      <c r="S32" s="210" cm="1">
        <f t="array" ref="S32">P32*Q32*R32/MAX($P$5:$P$40*$Q$5:$Q$40*$R$5:$R$40)</f>
        <v>0.57142857142857151</v>
      </c>
      <c r="T32" s="272"/>
      <c r="U32" s="272"/>
      <c r="V32" s="272"/>
      <c r="W32" s="272"/>
      <c r="X32" s="272"/>
      <c r="Y32" s="178"/>
      <c r="Z32" s="178"/>
      <c r="AA32" s="255"/>
      <c r="AB32" s="255"/>
      <c r="AC32" s="255"/>
      <c r="AD32" s="255"/>
      <c r="AE32" s="255"/>
      <c r="AF32" s="211">
        <f t="shared" si="1"/>
        <v>0</v>
      </c>
      <c r="AG32" s="98" t="s">
        <v>72</v>
      </c>
      <c r="AH32" s="99">
        <v>20</v>
      </c>
      <c r="AI32" s="100" t="s">
        <v>269</v>
      </c>
      <c r="AJ32" s="100" t="s">
        <v>96</v>
      </c>
      <c r="AK32" s="100" t="s">
        <v>474</v>
      </c>
      <c r="AL32" s="100">
        <v>1</v>
      </c>
      <c r="AM32" s="100">
        <v>4</v>
      </c>
      <c r="AN32" s="101">
        <v>13</v>
      </c>
    </row>
    <row r="33" spans="1:40" ht="90" x14ac:dyDescent="0.25">
      <c r="A33" s="343"/>
      <c r="B33" s="295" t="str">
        <f t="shared" si="2"/>
        <v>Challenges and Improvement Initiatives</v>
      </c>
      <c r="C33" s="206">
        <v>29</v>
      </c>
      <c r="D33" s="207" t="s">
        <v>73</v>
      </c>
      <c r="E33" s="208" t="s">
        <v>475</v>
      </c>
      <c r="F33" s="175" t="s">
        <v>276</v>
      </c>
      <c r="G33" s="175" t="s">
        <v>440</v>
      </c>
      <c r="H33" s="181">
        <f>INDEX('B. Maturity Model Grading'!$I$4:$I$33,MATCH(AJ33,'B. Maturity Model Grading'!$H$4:$H$33,0))</f>
        <v>0.62962962962962965</v>
      </c>
      <c r="I33" s="76">
        <v>1</v>
      </c>
      <c r="J33" s="76">
        <v>1</v>
      </c>
      <c r="K33" s="76">
        <v>1</v>
      </c>
      <c r="L33" s="76">
        <v>1</v>
      </c>
      <c r="M33" s="76">
        <v>1</v>
      </c>
      <c r="N33" s="76">
        <v>1</v>
      </c>
      <c r="O33" s="76"/>
      <c r="P33" s="76" cm="1">
        <f t="array" ref="P33">_xlfn.SWITCH(F33,"High",1,"Medium",0.5,"Low",0.25,0)</f>
        <v>0.5</v>
      </c>
      <c r="Q33" s="209">
        <f t="shared" si="4"/>
        <v>0.8571428571428571</v>
      </c>
      <c r="R33" s="209" cm="1">
        <f t="array" ref="R33">_xlfn.IFS(H33&lt;=0.4,0.4,H33&lt;=0.6,0.6,H33&lt;=0.8,0.8,H33&lt;=1,1)</f>
        <v>0.8</v>
      </c>
      <c r="S33" s="210" cm="1">
        <f t="array" ref="S33">P33*Q33*R33/MAX($P$5:$P$40*$Q$5:$Q$40*$R$5:$R$40)</f>
        <v>0.34285714285714286</v>
      </c>
      <c r="T33" s="177"/>
      <c r="U33" s="177"/>
      <c r="V33" s="177"/>
      <c r="W33" s="177"/>
      <c r="X33" s="177"/>
      <c r="Y33" s="178"/>
      <c r="Z33" s="178"/>
      <c r="AA33" s="255"/>
      <c r="AB33" s="255"/>
      <c r="AC33" s="255"/>
      <c r="AD33" s="255"/>
      <c r="AE33" s="255"/>
      <c r="AF33" s="211">
        <f t="shared" si="1"/>
        <v>0</v>
      </c>
      <c r="AG33" s="98" t="s">
        <v>73</v>
      </c>
      <c r="AH33" s="102">
        <v>31</v>
      </c>
      <c r="AI33" s="100" t="s">
        <v>269</v>
      </c>
      <c r="AJ33" s="100" t="s">
        <v>96</v>
      </c>
      <c r="AK33" s="100" t="s">
        <v>441</v>
      </c>
      <c r="AL33" s="100">
        <v>1</v>
      </c>
      <c r="AM33" s="100">
        <v>4</v>
      </c>
      <c r="AN33" s="101">
        <v>14</v>
      </c>
    </row>
    <row r="34" spans="1:40" ht="108" x14ac:dyDescent="0.25">
      <c r="A34" s="341" t="str">
        <f t="shared" si="3"/>
        <v>Channel Strength</v>
      </c>
      <c r="B34" s="295" t="str">
        <f t="shared" si="2"/>
        <v>Channel Partner Performance Management SOP </v>
      </c>
      <c r="C34" s="206">
        <v>30</v>
      </c>
      <c r="D34" s="207" t="s">
        <v>71</v>
      </c>
      <c r="E34" s="208" t="s">
        <v>476</v>
      </c>
      <c r="F34" s="175" t="s">
        <v>276</v>
      </c>
      <c r="G34" s="175" t="s">
        <v>428</v>
      </c>
      <c r="H34" s="181">
        <f>INDEX('B. Maturity Model Grading'!$I$4:$I$33,MATCH(AJ34,'B. Maturity Model Grading'!$H$4:$H$33,0))</f>
        <v>0.38271604938271603</v>
      </c>
      <c r="I34" s="76"/>
      <c r="J34" s="76"/>
      <c r="K34" s="76"/>
      <c r="L34" s="76">
        <v>1</v>
      </c>
      <c r="M34" s="76">
        <v>1</v>
      </c>
      <c r="N34" s="76">
        <v>1</v>
      </c>
      <c r="O34" s="76">
        <v>1</v>
      </c>
      <c r="P34" s="76" cm="1">
        <f t="array" ref="P34">_xlfn.SWITCH(F34,"High",1,"Medium",0.5,"Low",0.25,0)</f>
        <v>0.5</v>
      </c>
      <c r="Q34" s="209">
        <f t="shared" si="4"/>
        <v>0.5714285714285714</v>
      </c>
      <c r="R34" s="209" cm="1">
        <f t="array" ref="R34">_xlfn.IFS(H34&lt;=0.4,0.4,H34&lt;=0.6,0.6,H34&lt;=0.8,0.8,H34&lt;=1,1)</f>
        <v>0.4</v>
      </c>
      <c r="S34" s="210" cm="1">
        <f t="array" ref="S34">P34*Q34*R34/MAX($P$5:$P$40*$Q$5:$Q$40*$R$5:$R$40)</f>
        <v>0.11428571428571428</v>
      </c>
      <c r="T34" s="272"/>
      <c r="U34" s="272"/>
      <c r="V34" s="272"/>
      <c r="W34" s="272"/>
      <c r="X34" s="272"/>
      <c r="Y34" s="178"/>
      <c r="Z34" s="178"/>
      <c r="AA34" s="255"/>
      <c r="AB34" s="255"/>
      <c r="AC34" s="255"/>
      <c r="AD34" s="255"/>
      <c r="AE34" s="255"/>
      <c r="AF34" s="211">
        <f t="shared" si="1"/>
        <v>0</v>
      </c>
      <c r="AG34" s="98" t="s">
        <v>71</v>
      </c>
      <c r="AH34" s="99">
        <v>91</v>
      </c>
      <c r="AI34" s="100" t="s">
        <v>269</v>
      </c>
      <c r="AJ34" s="100" t="s">
        <v>101</v>
      </c>
      <c r="AK34" s="100" t="s">
        <v>477</v>
      </c>
      <c r="AL34" s="100">
        <v>1</v>
      </c>
      <c r="AM34" s="100">
        <v>5</v>
      </c>
      <c r="AN34" s="101">
        <v>3</v>
      </c>
    </row>
    <row r="35" spans="1:40" ht="72" x14ac:dyDescent="0.25">
      <c r="A35" s="342"/>
      <c r="B35" s="295" t="str">
        <f t="shared" si="2"/>
        <v>Demand and Supply Visibility SOP </v>
      </c>
      <c r="C35" s="206">
        <v>31</v>
      </c>
      <c r="D35" s="207" t="s">
        <v>71</v>
      </c>
      <c r="E35" s="208" t="s">
        <v>478</v>
      </c>
      <c r="F35" s="175" t="s">
        <v>268</v>
      </c>
      <c r="G35" s="175" t="s">
        <v>428</v>
      </c>
      <c r="H35" s="181">
        <f>INDEX('B. Maturity Model Grading'!$I$4:$I$33,MATCH(AJ35,'B. Maturity Model Grading'!$H$4:$H$33,0))</f>
        <v>0.38271604938271603</v>
      </c>
      <c r="I35" s="76">
        <v>1</v>
      </c>
      <c r="J35" s="76"/>
      <c r="K35" s="76"/>
      <c r="L35" s="76"/>
      <c r="M35" s="76">
        <v>1</v>
      </c>
      <c r="N35" s="76">
        <v>1</v>
      </c>
      <c r="O35" s="76">
        <v>1</v>
      </c>
      <c r="P35" s="76" cm="1">
        <f t="array" ref="P35">_xlfn.SWITCH(F35,"High",1,"Medium",0.5,"Low",0.25,0)</f>
        <v>1</v>
      </c>
      <c r="Q35" s="209">
        <f t="shared" si="4"/>
        <v>0.5714285714285714</v>
      </c>
      <c r="R35" s="209" cm="1">
        <f t="array" ref="R35">_xlfn.IFS(H35&lt;=0.4,0.4,H35&lt;=0.6,0.6,H35&lt;=0.8,0.8,H35&lt;=1,1)</f>
        <v>0.4</v>
      </c>
      <c r="S35" s="210" cm="1">
        <f t="array" ref="S35">P35*Q35*R35/MAX($P$5:$P$40*$Q$5:$Q$40*$R$5:$R$40)</f>
        <v>0.22857142857142856</v>
      </c>
      <c r="T35" s="272"/>
      <c r="U35" s="272"/>
      <c r="V35" s="272"/>
      <c r="W35" s="272"/>
      <c r="X35" s="272"/>
      <c r="Y35" s="178"/>
      <c r="Z35" s="178"/>
      <c r="AA35" s="255"/>
      <c r="AB35" s="255"/>
      <c r="AC35" s="255"/>
      <c r="AD35" s="255"/>
      <c r="AE35" s="255"/>
      <c r="AF35" s="211">
        <f t="shared" si="1"/>
        <v>0</v>
      </c>
      <c r="AG35" s="98" t="s">
        <v>71</v>
      </c>
      <c r="AH35" s="99">
        <v>93</v>
      </c>
      <c r="AI35" s="100" t="s">
        <v>269</v>
      </c>
      <c r="AJ35" s="100" t="s">
        <v>101</v>
      </c>
      <c r="AK35" s="100" t="s">
        <v>479</v>
      </c>
      <c r="AL35" s="100">
        <v>1</v>
      </c>
      <c r="AM35" s="100">
        <v>5</v>
      </c>
      <c r="AN35" s="101">
        <v>4</v>
      </c>
    </row>
    <row r="36" spans="1:40" ht="72" x14ac:dyDescent="0.25">
      <c r="A36" s="342"/>
      <c r="B36" s="295" t="str">
        <f t="shared" si="2"/>
        <v>Channel Partner Collaboration in Demand Sensing SOP </v>
      </c>
      <c r="C36" s="206">
        <v>32</v>
      </c>
      <c r="D36" s="207" t="s">
        <v>71</v>
      </c>
      <c r="E36" s="208" t="s">
        <v>480</v>
      </c>
      <c r="F36" s="175" t="s">
        <v>276</v>
      </c>
      <c r="G36" s="175" t="s">
        <v>419</v>
      </c>
      <c r="H36" s="181">
        <f>INDEX('B. Maturity Model Grading'!$I$4:$I$33,MATCH(AJ36,'B. Maturity Model Grading'!$H$4:$H$33,0))</f>
        <v>0.38271604938271603</v>
      </c>
      <c r="I36" s="76">
        <v>1</v>
      </c>
      <c r="J36" s="76"/>
      <c r="K36" s="76"/>
      <c r="L36" s="76">
        <v>1</v>
      </c>
      <c r="M36" s="76"/>
      <c r="N36" s="76">
        <v>1</v>
      </c>
      <c r="O36" s="76"/>
      <c r="P36" s="76" cm="1">
        <f t="array" ref="P36">_xlfn.SWITCH(F36,"High",1,"Medium",0.5,"Low",0.25,0)</f>
        <v>0.5</v>
      </c>
      <c r="Q36" s="209">
        <f t="shared" si="4"/>
        <v>0.42857142857142855</v>
      </c>
      <c r="R36" s="209" cm="1">
        <f t="array" ref="R36">_xlfn.IFS(H36&lt;=0.4,0.4,H36&lt;=0.6,0.6,H36&lt;=0.8,0.8,H36&lt;=1,1)</f>
        <v>0.4</v>
      </c>
      <c r="S36" s="210" cm="1">
        <f t="array" ref="S36">P36*Q36*R36/MAX($P$5:$P$40*$Q$5:$Q$40*$R$5:$R$40)</f>
        <v>8.5714285714285715E-2</v>
      </c>
      <c r="T36" s="272"/>
      <c r="U36" s="272"/>
      <c r="V36" s="272"/>
      <c r="W36" s="272"/>
      <c r="X36" s="272"/>
      <c r="Y36" s="178"/>
      <c r="Z36" s="178"/>
      <c r="AA36" s="255"/>
      <c r="AB36" s="255"/>
      <c r="AC36" s="255"/>
      <c r="AD36" s="255"/>
      <c r="AE36" s="255"/>
      <c r="AF36" s="211">
        <f t="shared" si="1"/>
        <v>0</v>
      </c>
      <c r="AG36" s="98" t="s">
        <v>71</v>
      </c>
      <c r="AH36" s="99">
        <v>104</v>
      </c>
      <c r="AI36" s="100" t="s">
        <v>269</v>
      </c>
      <c r="AJ36" s="100" t="s">
        <v>101</v>
      </c>
      <c r="AK36" s="100" t="s">
        <v>481</v>
      </c>
      <c r="AL36" s="100">
        <v>1</v>
      </c>
      <c r="AM36" s="100">
        <v>5</v>
      </c>
      <c r="AN36" s="101">
        <v>9</v>
      </c>
    </row>
    <row r="37" spans="1:40" ht="108" x14ac:dyDescent="0.25">
      <c r="A37" s="342"/>
      <c r="B37" s="295" t="str">
        <f t="shared" si="2"/>
        <v>Channel Strength Process</v>
      </c>
      <c r="C37" s="206">
        <v>33</v>
      </c>
      <c r="D37" s="207" t="s">
        <v>73</v>
      </c>
      <c r="E37" s="208" t="s">
        <v>482</v>
      </c>
      <c r="F37" s="175" t="s">
        <v>290</v>
      </c>
      <c r="G37" s="175" t="s">
        <v>428</v>
      </c>
      <c r="H37" s="181">
        <f>INDEX('B. Maturity Model Grading'!$I$4:$I$33,MATCH(AJ37,'B. Maturity Model Grading'!$H$4:$H$33,0))</f>
        <v>0.38271604938271603</v>
      </c>
      <c r="I37" s="76">
        <v>1</v>
      </c>
      <c r="J37" s="76">
        <v>1</v>
      </c>
      <c r="K37" s="76">
        <v>1</v>
      </c>
      <c r="L37" s="76">
        <v>1</v>
      </c>
      <c r="M37" s="76">
        <v>1</v>
      </c>
      <c r="N37" s="76">
        <v>1</v>
      </c>
      <c r="O37" s="76"/>
      <c r="P37" s="76" cm="1">
        <f t="array" ref="P37">_xlfn.SWITCH(F37,"High",1,"Medium",0.5,"Low",0.25,0)</f>
        <v>0.25</v>
      </c>
      <c r="Q37" s="209">
        <f t="shared" si="4"/>
        <v>0.8571428571428571</v>
      </c>
      <c r="R37" s="209" cm="1">
        <f t="array" ref="R37">_xlfn.IFS(H37&lt;=0.4,0.4,H37&lt;=0.6,0.6,H37&lt;=0.8,0.8,H37&lt;=1,1)</f>
        <v>0.4</v>
      </c>
      <c r="S37" s="210" cm="1">
        <f t="array" ref="S37">P37*Q37*R37/MAX($P$5:$P$40*$Q$5:$Q$40*$R$5:$R$40)</f>
        <v>8.5714285714285715E-2</v>
      </c>
      <c r="T37" s="177"/>
      <c r="U37" s="177"/>
      <c r="V37" s="177"/>
      <c r="W37" s="177"/>
      <c r="X37" s="177"/>
      <c r="Y37" s="178"/>
      <c r="Z37" s="178"/>
      <c r="AA37" s="255"/>
      <c r="AB37" s="255"/>
      <c r="AC37" s="255"/>
      <c r="AD37" s="255"/>
      <c r="AE37" s="255"/>
      <c r="AF37" s="211">
        <f t="shared" si="1"/>
        <v>0</v>
      </c>
      <c r="AG37" s="98" t="s">
        <v>73</v>
      </c>
      <c r="AH37" s="102">
        <v>33</v>
      </c>
      <c r="AI37" s="100" t="s">
        <v>269</v>
      </c>
      <c r="AJ37" s="100" t="s">
        <v>101</v>
      </c>
      <c r="AK37" s="100" t="s">
        <v>483</v>
      </c>
      <c r="AL37" s="100">
        <v>1</v>
      </c>
      <c r="AM37" s="100">
        <v>5</v>
      </c>
      <c r="AN37" s="101">
        <v>11</v>
      </c>
    </row>
    <row r="38" spans="1:40" ht="90" x14ac:dyDescent="0.25">
      <c r="A38" s="342"/>
      <c r="B38" s="344" t="str">
        <f t="shared" si="2"/>
        <v>Inventory Flow and Order Fulfillment</v>
      </c>
      <c r="C38" s="206">
        <v>34</v>
      </c>
      <c r="D38" s="207" t="s">
        <v>73</v>
      </c>
      <c r="E38" s="208" t="s">
        <v>484</v>
      </c>
      <c r="F38" s="175" t="s">
        <v>290</v>
      </c>
      <c r="G38" s="175" t="s">
        <v>440</v>
      </c>
      <c r="H38" s="181">
        <f>INDEX('B. Maturity Model Grading'!$I$4:$I$33,MATCH(AJ38,'B. Maturity Model Grading'!$H$4:$H$33,0))</f>
        <v>0.38271604938271603</v>
      </c>
      <c r="I38" s="76">
        <v>1</v>
      </c>
      <c r="J38" s="76">
        <v>1</v>
      </c>
      <c r="K38" s="76">
        <v>1</v>
      </c>
      <c r="L38" s="76">
        <v>1</v>
      </c>
      <c r="M38" s="76">
        <v>1</v>
      </c>
      <c r="N38" s="76">
        <v>1</v>
      </c>
      <c r="O38" s="76">
        <v>1</v>
      </c>
      <c r="P38" s="76" cm="1">
        <f t="array" ref="P38">_xlfn.SWITCH(F38,"High",1,"Medium",0.5,"Low",0.25,0)</f>
        <v>0.25</v>
      </c>
      <c r="Q38" s="209">
        <f t="shared" si="4"/>
        <v>1</v>
      </c>
      <c r="R38" s="209" cm="1">
        <f t="array" ref="R38">_xlfn.IFS(H38&lt;=0.4,0.4,H38&lt;=0.6,0.6,H38&lt;=0.8,0.8,H38&lt;=1,1)</f>
        <v>0.4</v>
      </c>
      <c r="S38" s="210" cm="1">
        <f t="array" ref="S38">P38*Q38*R38/MAX($P$5:$P$40*$Q$5:$Q$40*$R$5:$R$40)</f>
        <v>0.1</v>
      </c>
      <c r="T38" s="177"/>
      <c r="U38" s="177"/>
      <c r="V38" s="177"/>
      <c r="W38" s="177"/>
      <c r="X38" s="177"/>
      <c r="Y38" s="178"/>
      <c r="Z38" s="178"/>
      <c r="AA38" s="255"/>
      <c r="AB38" s="255"/>
      <c r="AC38" s="255"/>
      <c r="AD38" s="255"/>
      <c r="AE38" s="255"/>
      <c r="AF38" s="211">
        <f t="shared" si="1"/>
        <v>0</v>
      </c>
      <c r="AG38" s="98" t="s">
        <v>73</v>
      </c>
      <c r="AH38" s="102">
        <v>34</v>
      </c>
      <c r="AI38" s="100" t="s">
        <v>269</v>
      </c>
      <c r="AJ38" s="100" t="s">
        <v>101</v>
      </c>
      <c r="AK38" s="100" t="s">
        <v>485</v>
      </c>
      <c r="AL38" s="100">
        <v>1</v>
      </c>
      <c r="AM38" s="100">
        <v>5</v>
      </c>
      <c r="AN38" s="101">
        <v>12</v>
      </c>
    </row>
    <row r="39" spans="1:40" ht="54" x14ac:dyDescent="0.25">
      <c r="A39" s="342"/>
      <c r="B39" s="347"/>
      <c r="C39" s="206">
        <v>35</v>
      </c>
      <c r="D39" s="207" t="s">
        <v>72</v>
      </c>
      <c r="E39" s="208" t="s">
        <v>486</v>
      </c>
      <c r="F39" s="175" t="s">
        <v>268</v>
      </c>
      <c r="G39" s="175" t="s">
        <v>440</v>
      </c>
      <c r="H39" s="181">
        <f>INDEX('B. Maturity Model Grading'!$I$4:$I$33,MATCH(AJ39,'B. Maturity Model Grading'!$H$4:$H$33,0))</f>
        <v>0.38271604938271603</v>
      </c>
      <c r="I39" s="76"/>
      <c r="J39" s="76">
        <v>1</v>
      </c>
      <c r="K39" s="76"/>
      <c r="L39" s="76">
        <v>1</v>
      </c>
      <c r="M39" s="76"/>
      <c r="N39" s="76"/>
      <c r="O39" s="76">
        <v>1</v>
      </c>
      <c r="P39" s="76" cm="1">
        <f t="array" ref="P39">_xlfn.SWITCH(F39,"High",1,"Medium",0.5,"Low",0.25,0)</f>
        <v>1</v>
      </c>
      <c r="Q39" s="209">
        <f t="shared" si="4"/>
        <v>0.42857142857142855</v>
      </c>
      <c r="R39" s="209" cm="1">
        <f t="array" ref="R39">_xlfn.IFS(H39&lt;=0.4,0.4,H39&lt;=0.6,0.6,H39&lt;=0.8,0.8,H39&lt;=1,1)</f>
        <v>0.4</v>
      </c>
      <c r="S39" s="210" cm="1">
        <f t="array" ref="S39">P39*Q39*R39/MAX($P$5:$P$40*$Q$5:$Q$40*$R$5:$R$40)</f>
        <v>0.17142857142857143</v>
      </c>
      <c r="T39" s="272"/>
      <c r="U39" s="272"/>
      <c r="V39" s="272"/>
      <c r="W39" s="272"/>
      <c r="X39" s="272"/>
      <c r="Y39" s="178"/>
      <c r="Z39" s="178"/>
      <c r="AA39" s="255"/>
      <c r="AB39" s="255"/>
      <c r="AC39" s="255"/>
      <c r="AD39" s="255"/>
      <c r="AE39" s="255"/>
      <c r="AF39" s="211">
        <f t="shared" si="1"/>
        <v>0</v>
      </c>
      <c r="AG39" s="98" t="s">
        <v>72</v>
      </c>
      <c r="AH39" s="99">
        <v>22</v>
      </c>
      <c r="AI39" s="100" t="s">
        <v>269</v>
      </c>
      <c r="AJ39" s="100" t="s">
        <v>101</v>
      </c>
      <c r="AK39" s="100" t="s">
        <v>485</v>
      </c>
      <c r="AL39" s="100">
        <v>1</v>
      </c>
      <c r="AM39" s="100">
        <v>5</v>
      </c>
      <c r="AN39" s="101">
        <v>12</v>
      </c>
    </row>
    <row r="40" spans="1:40" ht="108" x14ac:dyDescent="0.25">
      <c r="A40" s="346"/>
      <c r="B40" s="297" t="str">
        <f t="shared" si="2"/>
        <v>Channel Strength and Risk Mitigation </v>
      </c>
      <c r="C40" s="206">
        <v>36</v>
      </c>
      <c r="D40" s="207" t="s">
        <v>73</v>
      </c>
      <c r="E40" s="208" t="s">
        <v>487</v>
      </c>
      <c r="F40" s="175" t="s">
        <v>276</v>
      </c>
      <c r="G40" s="175" t="s">
        <v>428</v>
      </c>
      <c r="H40" s="181">
        <f>INDEX('B. Maturity Model Grading'!$I$4:$I$33,MATCH(AJ40,'B. Maturity Model Grading'!$H$4:$H$33,0))</f>
        <v>0.38271604938271603</v>
      </c>
      <c r="I40" s="76">
        <v>1</v>
      </c>
      <c r="J40" s="76">
        <v>1</v>
      </c>
      <c r="K40" s="76">
        <v>1</v>
      </c>
      <c r="L40" s="76">
        <v>1</v>
      </c>
      <c r="M40" s="76">
        <v>1</v>
      </c>
      <c r="N40" s="76"/>
      <c r="O40" s="76"/>
      <c r="P40" s="76" cm="1">
        <f t="array" ref="P40">_xlfn.SWITCH(F40,"High",1,"Medium",0.5,"Low",0.25,0)</f>
        <v>0.5</v>
      </c>
      <c r="Q40" s="209">
        <f t="shared" si="4"/>
        <v>0.7142857142857143</v>
      </c>
      <c r="R40" s="209" cm="1">
        <f t="array" ref="R40">_xlfn.IFS(H40&lt;=0.4,0.4,H40&lt;=0.6,0.6,H40&lt;=0.8,0.8,H40&lt;=1,1)</f>
        <v>0.4</v>
      </c>
      <c r="S40" s="210" cm="1">
        <f t="array" ref="S40">P40*Q40*R40/MAX($P$5:$P$40*$Q$5:$Q$40*$R$5:$R$40)</f>
        <v>0.14285714285714288</v>
      </c>
      <c r="T40" s="177"/>
      <c r="U40" s="177"/>
      <c r="V40" s="177"/>
      <c r="W40" s="177"/>
      <c r="X40" s="177"/>
      <c r="Y40" s="178"/>
      <c r="Z40" s="178"/>
      <c r="AA40" s="255"/>
      <c r="AB40" s="255"/>
      <c r="AC40" s="255"/>
      <c r="AD40" s="255"/>
      <c r="AE40" s="255"/>
      <c r="AF40" s="211">
        <f t="shared" si="1"/>
        <v>0</v>
      </c>
      <c r="AG40" s="98" t="s">
        <v>73</v>
      </c>
      <c r="AH40" s="102">
        <v>35</v>
      </c>
      <c r="AI40" s="100" t="s">
        <v>269</v>
      </c>
      <c r="AJ40" s="100" t="s">
        <v>101</v>
      </c>
      <c r="AK40" s="100" t="s">
        <v>488</v>
      </c>
      <c r="AL40" s="100">
        <v>1</v>
      </c>
      <c r="AM40" s="100">
        <v>5</v>
      </c>
      <c r="AN40" s="101">
        <v>14</v>
      </c>
    </row>
  </sheetData>
  <sheetProtection algorithmName="SHA-1" hashValue="OVyayLnNsghGSlB7Uo7ef0GblI0=" saltValue="+LT8fXWn3ZRlb6PyqqFj5A==" spinCount="100000" sheet="1" formatCells="0" formatColumns="0" autoFilter="0" pivotTables="0"/>
  <protectedRanges>
    <protectedRange sqref="AA4:AE4 T5:AE40" name="C1"/>
  </protectedRanges>
  <autoFilter ref="A4:AN40" xr:uid="{A0FDCA5A-9A41-49CF-AD9A-F548168AB504}"/>
  <mergeCells count="11">
    <mergeCell ref="A34:A40"/>
    <mergeCell ref="B8:B9"/>
    <mergeCell ref="B26:B27"/>
    <mergeCell ref="B38:B39"/>
    <mergeCell ref="C1:AF1"/>
    <mergeCell ref="AG2:AN3"/>
    <mergeCell ref="A5:A15"/>
    <mergeCell ref="A16:A21"/>
    <mergeCell ref="A22:A33"/>
    <mergeCell ref="AA2:AE3"/>
    <mergeCell ref="B5:B6"/>
  </mergeCells>
  <conditionalFormatting sqref="A5 A16 A22 A34">
    <cfRule type="expression" dxfId="49" priority="7">
      <formula>IF(A5&lt;&gt;"",TRUE,FALSE)</formula>
    </cfRule>
    <cfRule type="expression" dxfId="48" priority="8">
      <formula>IF(A5="",TRUE,FALSE)</formula>
    </cfRule>
  </conditionalFormatting>
  <conditionalFormatting sqref="B5:C5 C6:C40 B7:B8 B10:B26 B28:B38 B40">
    <cfRule type="expression" dxfId="47" priority="11">
      <formula>IF(B5&lt;&gt;"",TRUE,FALSE)</formula>
    </cfRule>
    <cfRule type="expression" dxfId="46" priority="12">
      <formula>IF(B5="",TRUE,FALSE)</formula>
    </cfRule>
  </conditionalFormatting>
  <conditionalFormatting sqref="Y5:Y40">
    <cfRule type="cellIs" dxfId="45" priority="1" operator="equal">
      <formula>3</formula>
    </cfRule>
    <cfRule type="cellIs" dxfId="44" priority="2" operator="equal">
      <formula>2</formula>
    </cfRule>
    <cfRule type="cellIs" dxfId="43" priority="3" operator="equal">
      <formula>1</formula>
    </cfRule>
  </conditionalFormatting>
  <dataValidations count="1">
    <dataValidation type="list" allowBlank="1" showInputMessage="1" showErrorMessage="1" sqref="Y5:Y40" xr:uid="{D746C6F2-7E83-4B60-8A0E-7688E68B2649}">
      <formula1>"1,2,3"</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EBF855BAF2E0449648FB98C50B9EC9" ma:contentTypeVersion="12" ma:contentTypeDescription="Create a new document." ma:contentTypeScope="" ma:versionID="3d7524af2ae8d8bef0ac49d2b8cb37f9">
  <xsd:schema xmlns:xsd="http://www.w3.org/2001/XMLSchema" xmlns:xs="http://www.w3.org/2001/XMLSchema" xmlns:p="http://schemas.microsoft.com/office/2006/metadata/properties" xmlns:ns2="d0d4d7cf-81e7-4d02-8db8-2a6101b663ea" xmlns:ns3="cea11cc6-a167-46e2-a46d-d85ccb8a0b5d" targetNamespace="http://schemas.microsoft.com/office/2006/metadata/properties" ma:root="true" ma:fieldsID="6b2bb9aa6b888644f1c5b138855df6c4" ns2:_="" ns3:_="">
    <xsd:import namespace="d0d4d7cf-81e7-4d02-8db8-2a6101b663ea"/>
    <xsd:import namespace="cea11cc6-a167-46e2-a46d-d85ccb8a0b5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d4d7cf-81e7-4d02-8db8-2a6101b663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82bf3b3a-dd8e-4b29-aa09-06df1a9bd36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a11cc6-a167-46e2-a46d-d85ccb8a0b5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f11255f-07f0-40dd-9081-8991fde2ca90}" ma:internalName="TaxCatchAll" ma:showField="CatchAllData" ma:web="cea11cc6-a167-46e2-a46d-d85ccb8a0b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d0d4d7cf-81e7-4d02-8db8-2a6101b663ea">
      <Terms xmlns="http://schemas.microsoft.com/office/infopath/2007/PartnerControls"/>
    </lcf76f155ced4ddcb4097134ff3c332f>
    <TaxCatchAll xmlns="cea11cc6-a167-46e2-a46d-d85ccb8a0b5d" xsi:nil="true"/>
  </documentManagement>
</p:properties>
</file>

<file path=customXml/itemProps1.xml><?xml version="1.0" encoding="utf-8"?>
<ds:datastoreItem xmlns:ds="http://schemas.openxmlformats.org/officeDocument/2006/customXml" ds:itemID="{CA90A1AD-FBA8-4226-9AEC-BA1B2EBAE7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d4d7cf-81e7-4d02-8db8-2a6101b663ea"/>
    <ds:schemaRef ds:uri="cea11cc6-a167-46e2-a46d-d85ccb8a0b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A39A13-169B-4310-B42A-2B7974CA1774}">
  <ds:schemaRefs>
    <ds:schemaRef ds:uri="http://schemas.microsoft.com/sharepoint/v3/contenttype/forms"/>
  </ds:schemaRefs>
</ds:datastoreItem>
</file>

<file path=customXml/itemProps3.xml><?xml version="1.0" encoding="utf-8"?>
<ds:datastoreItem xmlns:ds="http://schemas.openxmlformats.org/officeDocument/2006/customXml" ds:itemID="{81DE886E-5511-4219-9A89-68C6340CB3C3}">
  <ds:schemaRefs>
    <ds:schemaRef ds:uri="http://schemas.microsoft.com/office/2006/metadata/properties"/>
    <ds:schemaRef ds:uri="d0d4d7cf-81e7-4d02-8db8-2a6101b663ea"/>
    <ds:schemaRef ds:uri="http://schemas.microsoft.com/office/infopath/2007/PartnerControls"/>
    <ds:schemaRef ds:uri="cea11cc6-a167-46e2-a46d-d85ccb8a0b5d"/>
  </ds:schemaRefs>
</ds:datastoreItem>
</file>

<file path=docMetadata/LabelInfo.xml><?xml version="1.0" encoding="utf-8"?>
<clbl:labelList xmlns:clbl="http://schemas.microsoft.com/office/2020/mipLabelMetadata">
  <clbl:label id="{990794cc-8ced-4156-9787-a1fbf819c752}" enabled="1" method="Standard" siteId="{a25fff9c-3f63-4fb2-9a8a-d9bdd0321f9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README</vt:lpstr>
      <vt:lpstr>A. Executive Summary</vt:lpstr>
      <vt:lpstr>A. Sub-Domain Summary</vt:lpstr>
      <vt:lpstr>A. Assessor Findings</vt:lpstr>
      <vt:lpstr>A. Detailed Summary</vt:lpstr>
      <vt:lpstr>B. Maturity Model Grading</vt:lpstr>
      <vt:lpstr>C. Rubrics &gt;&gt;</vt:lpstr>
      <vt:lpstr>C0. KPIs</vt:lpstr>
      <vt:lpstr>C1. Demand Planning</vt:lpstr>
      <vt:lpstr>C2. Inventory Management</vt:lpstr>
      <vt:lpstr>C3. Logistics</vt:lpstr>
      <vt:lpstr>C4. Supply Chain Visibility</vt:lpstr>
      <vt:lpstr>C5. Supplier Management</vt:lpstr>
      <vt:lpstr>C6. Risk Mgmt, Contingency</vt:lpstr>
      <vt:lpstr>C7. Operational Health</vt:lpstr>
      <vt:lpstr>Backend &gt;&gt;</vt:lpstr>
      <vt:lpstr>Additional Keep-Drop Criteria</vt:lpstr>
      <vt:lpstr>Score Computation</vt:lpstr>
      <vt:lpstr>'B. Maturity Model Grading'!Print_Area</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Diane Fleming</dc:creator>
  <cp:keywords/>
  <dc:description/>
  <cp:lastModifiedBy>Schafer, Jesse M., M.B.A.</cp:lastModifiedBy>
  <cp:revision/>
  <dcterms:created xsi:type="dcterms:W3CDTF">2012-07-06T12:45:22Z</dcterms:created>
  <dcterms:modified xsi:type="dcterms:W3CDTF">2026-02-20T21:06:12Z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0x010100F1EBF855BAF2E0449648FB98C50B9EC9</vt:lpwstr>
  </property>
  <property fmtid="{D5CDD505-2E9C-101B-9397-08002B2CF9AE}" pid="3" name="_dlc_DocIdItemGuid">
    <vt:lpwstr>a4635970-8862-423d-b70d-4af05c76d237</vt:lpwstr>
  </property>
  <property fmtid="{D5CDD505-2E9C-101B-9397-08002B2CF9AE}" pid="4" name="MediaServiceImageTags">
    <vt:lpwstr/>
  </property>
</Properties>
</file>